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212" windowHeight="8532" tabRatio="819" activeTab="0"/>
  </bookViews>
  <sheets>
    <sheet name="body družstva" sheetId="1" r:id="rId1"/>
    <sheet name="600" sheetId="2" r:id="rId2"/>
    <sheet name="60" sheetId="3" r:id="rId3"/>
    <sheet name="MT" sheetId="4" r:id="rId4"/>
    <sheet name="Žamberk" sheetId="5" r:id="rId5"/>
    <sheet name="Lanškroun" sheetId="6" r:id="rId6"/>
    <sheet name="Iscarex" sheetId="7" r:id="rId7"/>
    <sheet name="Polička" sheetId="8" r:id="rId8"/>
    <sheet name="SY_A" sheetId="9" r:id="rId9"/>
    <sheet name="Dl.Třeb" sheetId="10" r:id="rId10"/>
    <sheet name="Ústí" sheetId="11" r:id="rId11"/>
    <sheet name="SY_B" sheetId="12" r:id="rId12"/>
    <sheet name="600 m" sheetId="13" r:id="rId13"/>
    <sheet name="60 m ručně" sheetId="14" r:id="rId14"/>
  </sheets>
  <externalReferences>
    <externalReference r:id="rId17"/>
  </externalReferences>
  <definedNames>
    <definedName name="_xlnm._FilterDatabase" localSheetId="1" hidden="1">'600'!$A$1:$D$57</definedName>
    <definedName name="_xlfn.RANK.EQ" hidden="1">#NAME?</definedName>
    <definedName name="_xlnm.Print_Area" localSheetId="2">'60'!$A$1:$D$71</definedName>
  </definedNames>
  <calcPr fullCalcOnLoad="1"/>
</workbook>
</file>

<file path=xl/sharedStrings.xml><?xml version="1.0" encoding="utf-8"?>
<sst xmlns="http://schemas.openxmlformats.org/spreadsheetml/2006/main" count="533" uniqueCount="237">
  <si>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</si>
  <si>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</si>
  <si>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</si>
  <si>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</si>
  <si>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</si>
  <si>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</si>
  <si>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</si>
  <si>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Svitavy B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</si>
  <si>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</si>
  <si>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</si>
  <si>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</si>
  <si>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</si>
  <si>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</si>
  <si>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</si>
  <si>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</si>
  <si>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</si>
  <si>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</si>
  <si>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</si>
  <si>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</si>
  <si>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</si>
  <si>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</si>
  <si>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</si>
  <si>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</si>
  <si>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</si>
  <si>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</si>
  <si>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</si>
  <si>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Mimo soutěž</t>
  </si>
  <si>
    <t>čas</t>
  </si>
  <si>
    <t>body</t>
  </si>
  <si>
    <t>Celkové pořadí</t>
  </si>
  <si>
    <t>Iscarex</t>
  </si>
  <si>
    <t>2008</t>
  </si>
  <si>
    <t>Žamberk</t>
  </si>
  <si>
    <t>Lanškroun</t>
  </si>
  <si>
    <t>Dlouhá Třebová</t>
  </si>
  <si>
    <t>Výsledky I. kola</t>
  </si>
  <si>
    <t>ISCAREX</t>
  </si>
  <si>
    <t>dráha</t>
  </si>
  <si>
    <t>Běh 1</t>
  </si>
  <si>
    <t>Běh 2</t>
  </si>
  <si>
    <t>Běh 3</t>
  </si>
  <si>
    <t>Běh 4</t>
  </si>
  <si>
    <t>Běh 5</t>
  </si>
  <si>
    <t>Běh 6</t>
  </si>
  <si>
    <t>Běh 7</t>
  </si>
  <si>
    <t>Seknička Tobiáš</t>
  </si>
  <si>
    <t>03042009</t>
  </si>
  <si>
    <t>Víťazka Dominik</t>
  </si>
  <si>
    <t>15012009</t>
  </si>
  <si>
    <t>Marek Vladimír</t>
  </si>
  <si>
    <t>Kapoun Prokop</t>
  </si>
  <si>
    <t>16112007</t>
  </si>
  <si>
    <t>Razým Daniel</t>
  </si>
  <si>
    <t>22062008</t>
  </si>
  <si>
    <t>Kašpar David</t>
  </si>
  <si>
    <t>21062008</t>
  </si>
  <si>
    <t>Lorenc Patrik</t>
  </si>
  <si>
    <t>19012007</t>
  </si>
  <si>
    <t>Filipi Štěpán</t>
  </si>
  <si>
    <t>2007</t>
  </si>
  <si>
    <t>Kaláb Ondřej</t>
  </si>
  <si>
    <t>Kučera Jakub</t>
  </si>
  <si>
    <t>2010</t>
  </si>
  <si>
    <t>Roche Sebastian</t>
  </si>
  <si>
    <t>2009</t>
  </si>
  <si>
    <t>Hanik Maxim</t>
  </si>
  <si>
    <t>Řehák Marek</t>
  </si>
  <si>
    <t>Kompošt Radovan</t>
  </si>
  <si>
    <t>Marek Patrik</t>
  </si>
  <si>
    <t>Rybička Dominik</t>
  </si>
  <si>
    <t>Martinec Vojtěch</t>
  </si>
  <si>
    <t>6.1. 2008</t>
  </si>
  <si>
    <t>Tobiška Václav</t>
  </si>
  <si>
    <t>27.7. 2008</t>
  </si>
  <si>
    <t>Jansa Matěj</t>
  </si>
  <si>
    <t>14.8.2008</t>
  </si>
  <si>
    <t>Pachel Jiří</t>
  </si>
  <si>
    <t>9. 2. 2008</t>
  </si>
  <si>
    <t>Martikán Radim</t>
  </si>
  <si>
    <t>14. 7. 2008</t>
  </si>
  <si>
    <t>Kraus Šimon</t>
  </si>
  <si>
    <t>26.10.2007</t>
  </si>
  <si>
    <t>Kroulík Jan</t>
  </si>
  <si>
    <t>04.11.2007</t>
  </si>
  <si>
    <t>Pikovský Aleš</t>
  </si>
  <si>
    <t>21.12.2008</t>
  </si>
  <si>
    <t>Bryška Tomáš</t>
  </si>
  <si>
    <t>14.6.2007</t>
  </si>
  <si>
    <t>Janků Tomáš</t>
  </si>
  <si>
    <t>15.11.2008</t>
  </si>
  <si>
    <t>Nývlt Viktor</t>
  </si>
  <si>
    <t>2.9.2007</t>
  </si>
  <si>
    <t>Jelínek Jan</t>
  </si>
  <si>
    <t>9.4.2008</t>
  </si>
  <si>
    <t>Zelinka Marek</t>
  </si>
  <si>
    <t>8.7.2007</t>
  </si>
  <si>
    <t>Prosser Štěpán</t>
  </si>
  <si>
    <t>Maček Tomáš</t>
  </si>
  <si>
    <t>31.10.2007</t>
  </si>
  <si>
    <t>Šafář Samuel  </t>
  </si>
  <si>
    <t>Krištof Jan</t>
  </si>
  <si>
    <t>Král Vojtěch</t>
  </si>
  <si>
    <t>Mach Tomáš</t>
  </si>
  <si>
    <t>Heger Šimon</t>
  </si>
  <si>
    <t>22.4.2008</t>
  </si>
  <si>
    <t>Zajíček Vojtěch</t>
  </si>
  <si>
    <t>21.7.2008</t>
  </si>
  <si>
    <t>Suldovský Šimon</t>
  </si>
  <si>
    <t>3.9.2008</t>
  </si>
  <si>
    <t>Valenta Lukáš</t>
  </si>
  <si>
    <t>5.10.2007</t>
  </si>
  <si>
    <t>Resler Filip</t>
  </si>
  <si>
    <t>4.3.2009</t>
  </si>
  <si>
    <t>Michal Šimon</t>
  </si>
  <si>
    <t>14.9.2008</t>
  </si>
  <si>
    <t>Jandejsek Michael</t>
  </si>
  <si>
    <t>11.3.2009</t>
  </si>
  <si>
    <t>Váně Jakub</t>
  </si>
  <si>
    <t>29.12.2010</t>
  </si>
  <si>
    <t>Vacek Jiří</t>
  </si>
  <si>
    <t>Vacek Václav</t>
  </si>
  <si>
    <t>číslo</t>
  </si>
  <si>
    <t>jméno</t>
  </si>
  <si>
    <t xml:space="preserve"> 1:58.84</t>
  </si>
  <si>
    <t xml:space="preserve"> 1:59.91</t>
  </si>
  <si>
    <t xml:space="preserve"> 2:01.13</t>
  </si>
  <si>
    <t xml:space="preserve"> 2:01.30</t>
  </si>
  <si>
    <t xml:space="preserve"> 2:01.60</t>
  </si>
  <si>
    <t xml:space="preserve"> 2:04.27</t>
  </si>
  <si>
    <t xml:space="preserve"> 2:04.74</t>
  </si>
  <si>
    <t xml:space="preserve"> 2:07.08</t>
  </si>
  <si>
    <t xml:space="preserve"> 2:08.06</t>
  </si>
  <si>
    <t xml:space="preserve"> 2:08.64</t>
  </si>
  <si>
    <t xml:space="preserve"> 2:11.14</t>
  </si>
  <si>
    <t xml:space="preserve"> 2:11.68</t>
  </si>
  <si>
    <t xml:space="preserve"> 2:12.96</t>
  </si>
  <si>
    <t xml:space="preserve"> 2:13.53</t>
  </si>
  <si>
    <t xml:space="preserve"> 2:14.03</t>
  </si>
  <si>
    <t xml:space="preserve"> 2:15.19</t>
  </si>
  <si>
    <t xml:space="preserve"> 2:15.29</t>
  </si>
  <si>
    <t xml:space="preserve"> 2:16.50</t>
  </si>
  <si>
    <t xml:space="preserve"> 2:17.37</t>
  </si>
  <si>
    <t xml:space="preserve"> 2:20.01</t>
  </si>
  <si>
    <t xml:space="preserve"> 2:21.53</t>
  </si>
  <si>
    <t xml:space="preserve"> 2:22.25</t>
  </si>
  <si>
    <t xml:space="preserve"> 2:22.90</t>
  </si>
  <si>
    <t xml:space="preserve"> 2:39.76</t>
  </si>
  <si>
    <t xml:space="preserve"> 2:10.14</t>
  </si>
  <si>
    <t xml:space="preserve"> 2:13.82</t>
  </si>
  <si>
    <t xml:space="preserve"> 2:14.50</t>
  </si>
  <si>
    <t xml:space="preserve"> 2:15.35</t>
  </si>
  <si>
    <t xml:space="preserve"> 2:17.71</t>
  </si>
  <si>
    <t xml:space="preserve"> 2:18.33</t>
  </si>
  <si>
    <t xml:space="preserve"> 2:19.81</t>
  </si>
  <si>
    <t xml:space="preserve"> 2:20.89</t>
  </si>
  <si>
    <t xml:space="preserve"> 2:25.06</t>
  </si>
  <si>
    <t xml:space="preserve"> 2:25.50</t>
  </si>
  <si>
    <t xml:space="preserve"> 2:25.65</t>
  </si>
  <si>
    <t xml:space="preserve"> 2:26.13</t>
  </si>
  <si>
    <t xml:space="preserve"> 2:27.10</t>
  </si>
  <si>
    <t xml:space="preserve"> 2:27.45</t>
  </si>
  <si>
    <t xml:space="preserve"> 2:28.45</t>
  </si>
  <si>
    <t xml:space="preserve"> 2:30.25</t>
  </si>
  <si>
    <t xml:space="preserve"> 2:34.53</t>
  </si>
  <si>
    <t xml:space="preserve"> 2:35.24</t>
  </si>
  <si>
    <t xml:space="preserve"> 2:36.81</t>
  </si>
  <si>
    <t xml:space="preserve"> 2:37.98</t>
  </si>
  <si>
    <t xml:space="preserve"> 2:38.25</t>
  </si>
  <si>
    <t xml:space="preserve"> 2:39.97</t>
  </si>
  <si>
    <t xml:space="preserve"> 2:47.59</t>
  </si>
  <si>
    <t xml:space="preserve"> 2:47.89</t>
  </si>
  <si>
    <t xml:space="preserve"> 2:49.77</t>
  </si>
  <si>
    <t xml:space="preserve"> 2:49.78</t>
  </si>
  <si>
    <t xml:space="preserve"> 2:50.78</t>
  </si>
  <si>
    <t xml:space="preserve"> 2:51.79</t>
  </si>
  <si>
    <t xml:space="preserve"> 2:56.67</t>
  </si>
  <si>
    <t>a8</t>
  </si>
  <si>
    <t>a15</t>
  </si>
  <si>
    <t>a20</t>
  </si>
  <si>
    <t>a22</t>
  </si>
  <si>
    <t>a9</t>
  </si>
  <si>
    <t>a21</t>
  </si>
  <si>
    <t>a10</t>
  </si>
  <si>
    <t>a3</t>
  </si>
  <si>
    <t>a12</t>
  </si>
  <si>
    <t>a23</t>
  </si>
  <si>
    <t>a5</t>
  </si>
  <si>
    <t>a4</t>
  </si>
  <si>
    <t>a2</t>
  </si>
  <si>
    <t>a6</t>
  </si>
  <si>
    <t>a24</t>
  </si>
  <si>
    <t>a14</t>
  </si>
  <si>
    <t>a13</t>
  </si>
  <si>
    <t>a11</t>
  </si>
  <si>
    <t>a17</t>
  </si>
  <si>
    <t>a19</t>
  </si>
  <si>
    <t>a26</t>
  </si>
  <si>
    <t>a18</t>
  </si>
  <si>
    <t>a66</t>
  </si>
  <si>
    <t>a25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</si>
  <si>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</si>
  <si>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</si>
  <si>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</si>
  <si>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</si>
  <si>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</si>
  <si>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</si>
  <si>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</si>
  <si>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</si>
  <si>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</si>
  <si>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</si>
  <si>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</si>
  <si>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</si>
  <si>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</si>
  <si>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</si>
  <si>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</si>
  <si>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</si>
  <si>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</si>
  <si>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</si>
  <si>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</si>
  <si>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</si>
  <si>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</si>
  <si>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</si>
  <si>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</si>
  <si>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b51</t>
  </si>
  <si>
    <t>b52</t>
  </si>
  <si>
    <t>b53</t>
  </si>
  <si>
    <t>b54</t>
  </si>
  <si>
    <t>b55</t>
  </si>
  <si>
    <t>b56</t>
  </si>
  <si>
    <t>Mlynář Marek</t>
  </si>
  <si>
    <t>Šifalda Samuel</t>
  </si>
  <si>
    <t>Osmík Tobiáš</t>
  </si>
  <si>
    <t>Adámek Ondřej</t>
  </si>
  <si>
    <t>Blaško Jan</t>
  </si>
  <si>
    <t>Hejtman Karel</t>
  </si>
  <si>
    <t>Dobruský David</t>
  </si>
  <si>
    <t>Šmíd Čeněk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</si>
</sst>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m:ss.00"/>
  </numFmts>
  <fonts count="42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7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1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47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41" fillId="0" borderId="11" xfId="0" applyFont="1" applyBorder="1" applyAlignment="1">
      <alignment/>
    </xf>
    <xf numFmtId="14" fontId="0" fillId="0" borderId="0" xfId="0" applyNumberFormat="1" applyAlignment="1">
      <alignment/>
    </xf>
    <xf numFmtId="14" fontId="2" fillId="0" borderId="10" xfId="36" applyNumberFormat="1" applyFont="1" applyBorder="1">
      <alignment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170" fontId="2" fillId="35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606%20formul&#225;&#345;%20d&#237;vky%20p&#345;&#237;prav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"/>
      <sheetName val="600"/>
      <sheetName val="List1"/>
      <sheetName val="Body družstva"/>
      <sheetName val="Polička"/>
      <sheetName val="SY_B"/>
      <sheetName val="UO"/>
      <sheetName val="Dl.Třeb"/>
      <sheetName val="Iscarex"/>
      <sheetName val="SY_A"/>
      <sheetName val="Lanškroun"/>
      <sheetName val="MT"/>
      <sheetName val="600 m"/>
      <sheetName val="60 m ručně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tabSelected="1" zoomScalePageLayoutView="0" workbookViewId="0" topLeftCell="A1">
      <selection activeCell="C7" sqref="C7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5" t="s">
        <v>35</v>
      </c>
      <c r="F1" s="25" t="s">
        <v>35</v>
      </c>
    </row>
    <row r="2" spans="1:8" ht="12.75">
      <c r="A2" s="3" t="s">
        <v>0</v>
      </c>
      <c r="B2" s="4" t="s">
        <v>1</v>
      </c>
      <c r="C2" s="3" t="s">
        <v>2</v>
      </c>
      <c r="F2" s="28" t="s">
        <v>0</v>
      </c>
      <c r="G2" s="28" t="s">
        <v>1</v>
      </c>
      <c r="H2" s="28" t="s">
        <v>2</v>
      </c>
    </row>
    <row r="3" spans="1:8" ht="12.75">
      <c r="A3" s="1" t="s">
        <v>3</v>
      </c>
      <c r="B3" s="2">
        <f>+SY_A!P13</f>
        <v>3718</v>
      </c>
      <c r="C3" s="1">
        <v>9</v>
      </c>
      <c r="F3" s="1" t="s">
        <v>4</v>
      </c>
      <c r="G3" s="29">
        <v>3558</v>
      </c>
      <c r="H3" s="29">
        <v>9</v>
      </c>
    </row>
    <row r="4" spans="1:8" ht="12.75">
      <c r="A4" s="1" t="s">
        <v>4</v>
      </c>
      <c r="B4" s="2">
        <f>+Polička!P13</f>
        <v>3572</v>
      </c>
      <c r="C4" s="1">
        <v>8</v>
      </c>
      <c r="F4" s="1" t="s">
        <v>3</v>
      </c>
      <c r="G4" s="29">
        <v>3542</v>
      </c>
      <c r="H4" s="29">
        <v>8</v>
      </c>
    </row>
    <row r="5" spans="1:8" ht="12.75">
      <c r="A5" s="1" t="s">
        <v>5</v>
      </c>
      <c r="B5" s="2">
        <f>+Ústí!P13</f>
        <v>3169</v>
      </c>
      <c r="C5" s="1">
        <v>7</v>
      </c>
      <c r="F5" s="1" t="s">
        <v>33</v>
      </c>
      <c r="G5" s="29">
        <v>3017</v>
      </c>
      <c r="H5" s="29">
        <v>7</v>
      </c>
    </row>
    <row r="6" spans="1:8" ht="12.75">
      <c r="A6" s="25" t="s">
        <v>34</v>
      </c>
      <c r="B6" s="2">
        <f>+'Dl.Třeb'!P13</f>
        <v>3159</v>
      </c>
      <c r="C6" s="1">
        <v>6</v>
      </c>
      <c r="F6" s="1" t="s">
        <v>34</v>
      </c>
      <c r="G6" s="29">
        <v>2950</v>
      </c>
      <c r="H6" s="29">
        <v>6</v>
      </c>
    </row>
    <row r="7" spans="1:8" ht="12.75">
      <c r="A7" s="25" t="s">
        <v>33</v>
      </c>
      <c r="B7" s="2">
        <f>+Lanškroun!P13</f>
        <v>3083</v>
      </c>
      <c r="C7" s="1">
        <v>5</v>
      </c>
      <c r="F7" s="25" t="s">
        <v>30</v>
      </c>
      <c r="G7" s="29">
        <v>2488</v>
      </c>
      <c r="H7" s="29">
        <v>5</v>
      </c>
    </row>
    <row r="8" spans="1:8" ht="12.75">
      <c r="A8" s="25" t="s">
        <v>30</v>
      </c>
      <c r="B8" s="2">
        <f>+Iscarex!P13</f>
        <v>2699</v>
      </c>
      <c r="C8" s="1">
        <v>4</v>
      </c>
      <c r="F8" s="25" t="s">
        <v>5</v>
      </c>
      <c r="G8" s="29">
        <v>2261</v>
      </c>
      <c r="H8" s="29">
        <v>4</v>
      </c>
    </row>
    <row r="9" spans="1:8" ht="12.75">
      <c r="A9" s="25" t="s">
        <v>32</v>
      </c>
      <c r="B9" s="2">
        <f>+Žamberk!P13</f>
        <v>2056</v>
      </c>
      <c r="C9" s="1">
        <v>3</v>
      </c>
      <c r="F9" s="1" t="s">
        <v>32</v>
      </c>
      <c r="G9" s="29">
        <v>2075</v>
      </c>
      <c r="H9" s="29">
        <v>3</v>
      </c>
    </row>
    <row r="10" spans="1:8" ht="12.75">
      <c r="A10" s="1" t="s">
        <v>6</v>
      </c>
      <c r="B10" s="2">
        <f>+MT!P13</f>
        <v>1233</v>
      </c>
      <c r="C10" s="1">
        <v>2</v>
      </c>
      <c r="F10" s="25" t="s">
        <v>7</v>
      </c>
      <c r="G10" s="29">
        <v>1420</v>
      </c>
      <c r="H10" s="29">
        <v>2</v>
      </c>
    </row>
    <row r="11" spans="1:8" ht="12.75">
      <c r="A11" s="1" t="s">
        <v>7</v>
      </c>
      <c r="B11" s="2">
        <f>+SY_B!P13</f>
        <v>912</v>
      </c>
      <c r="C11" s="1">
        <v>1</v>
      </c>
      <c r="F11" s="25" t="s">
        <v>6</v>
      </c>
      <c r="G11" s="1">
        <v>972</v>
      </c>
      <c r="H11" s="1">
        <v>1</v>
      </c>
    </row>
    <row r="13" ht="12.75">
      <c r="A13" s="25" t="s">
        <v>29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1" t="s">
        <v>3</v>
      </c>
      <c r="B15" s="29">
        <f aca="true" t="shared" si="0" ref="B15:B23">VLOOKUP($A15,$A$2:$C$11,2,0)+VLOOKUP($A15,$F$2:$H$11,2,0)</f>
        <v>7260</v>
      </c>
      <c r="C15" s="1">
        <f aca="true" t="shared" si="1" ref="C15:C23">VLOOKUP($A15,$A$2:$C$11,3,0)+VLOOKUP($A15,$F$2:$H$11,3,0)</f>
        <v>17</v>
      </c>
    </row>
    <row r="16" spans="1:3" ht="12.75">
      <c r="A16" s="1" t="s">
        <v>4</v>
      </c>
      <c r="B16" s="29">
        <f t="shared" si="0"/>
        <v>7130</v>
      </c>
      <c r="C16" s="1">
        <f t="shared" si="1"/>
        <v>17</v>
      </c>
    </row>
    <row r="17" spans="1:3" ht="12.75">
      <c r="A17" s="25" t="s">
        <v>34</v>
      </c>
      <c r="B17" s="29">
        <f t="shared" si="0"/>
        <v>6109</v>
      </c>
      <c r="C17" s="1">
        <f t="shared" si="1"/>
        <v>12</v>
      </c>
    </row>
    <row r="18" spans="1:3" ht="12.75">
      <c r="A18" s="25" t="s">
        <v>33</v>
      </c>
      <c r="B18" s="2">
        <f t="shared" si="0"/>
        <v>6100</v>
      </c>
      <c r="C18" s="1">
        <f t="shared" si="1"/>
        <v>12</v>
      </c>
    </row>
    <row r="19" spans="1:3" ht="12.75">
      <c r="A19" s="1" t="s">
        <v>5</v>
      </c>
      <c r="B19" s="29">
        <f t="shared" si="0"/>
        <v>5430</v>
      </c>
      <c r="C19" s="1">
        <f t="shared" si="1"/>
        <v>11</v>
      </c>
    </row>
    <row r="20" spans="1:3" ht="12.75">
      <c r="A20" s="25" t="s">
        <v>30</v>
      </c>
      <c r="B20" s="29">
        <f t="shared" si="0"/>
        <v>5187</v>
      </c>
      <c r="C20" s="1">
        <f t="shared" si="1"/>
        <v>9</v>
      </c>
    </row>
    <row r="21" spans="1:3" ht="12.75">
      <c r="A21" s="25" t="s">
        <v>32</v>
      </c>
      <c r="B21" s="29">
        <f t="shared" si="0"/>
        <v>4131</v>
      </c>
      <c r="C21" s="1">
        <f t="shared" si="1"/>
        <v>6</v>
      </c>
    </row>
    <row r="22" spans="1:3" ht="12.75">
      <c r="A22" s="1" t="s">
        <v>7</v>
      </c>
      <c r="B22" s="29">
        <f t="shared" si="0"/>
        <v>2332</v>
      </c>
      <c r="C22" s="1">
        <f t="shared" si="1"/>
        <v>3</v>
      </c>
    </row>
    <row r="23" spans="1:3" ht="12.75">
      <c r="A23" s="1" t="s">
        <v>6</v>
      </c>
      <c r="B23" s="29">
        <f t="shared" si="0"/>
        <v>2205</v>
      </c>
      <c r="C23" s="1">
        <f t="shared" si="1"/>
        <v>3</v>
      </c>
    </row>
    <row r="25" ht="12.75">
      <c r="A25" s="2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34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45</v>
      </c>
      <c r="C5" s="15" t="s">
        <v>46</v>
      </c>
      <c r="D5" s="30">
        <f>VLOOKUP(B5,'60'!B:D,3,0)</f>
        <v>9.77</v>
      </c>
      <c r="E5" s="17"/>
      <c r="F5" s="18">
        <f>IF(D5&gt;0,IF(ISERROR(INT((58.015*POWER((11.5-D5),1.81)))),0,INT((58.015*POWER((11.5-D5),1.81)))),IF(ISERROR(VLOOKUP(E5,'60 m ručně'!A:B,2,0)),0,VLOOKUP(E5,'60 m ručně'!A:B,2,0)))</f>
        <v>156</v>
      </c>
      <c r="G5" s="9"/>
      <c r="H5" s="9">
        <v>333</v>
      </c>
      <c r="I5" s="9">
        <v>288</v>
      </c>
      <c r="J5" s="9">
        <f>MAX(G5:I5)</f>
        <v>333</v>
      </c>
      <c r="K5" s="18">
        <f>IF(ISERROR(INT((0.14354*POWER((J5-220),1.4)))),0,INT((0.14354*POWER((J5-220),1.4))))</f>
        <v>107</v>
      </c>
      <c r="L5" s="16">
        <v>29.39</v>
      </c>
      <c r="M5" s="18">
        <f>IF(ISERROR(INT((5.33*POWER((L5-10),1.1)))),0,INT((5.33*POWER((L5-10),1.1))))</f>
        <v>139</v>
      </c>
      <c r="N5" s="45" t="str">
        <f>VLOOKUP(B5,'600'!B:D,3,0)</f>
        <v> 2:11.14</v>
      </c>
      <c r="O5" s="46">
        <f>+INT(0.19889*POWER((185-S5),1.88))</f>
        <v>357</v>
      </c>
      <c r="P5" s="33">
        <f>_xlfn.RANK.EQ(Q5:Q12,$Q$5:$Q$12)</f>
        <v>3</v>
      </c>
      <c r="Q5" s="47">
        <f>+O5+M5+K5+F5</f>
        <v>759</v>
      </c>
      <c r="R5" s="48"/>
      <c r="S5" s="49">
        <f>(MID(N5,2,1)*60)+((MID(N5,4,2)*1)+(MID(N5,7,2)*0.01))</f>
        <v>131.14</v>
      </c>
    </row>
    <row r="6" spans="1:19" ht="42" customHeight="1">
      <c r="A6" s="13">
        <v>2</v>
      </c>
      <c r="B6" s="14" t="s">
        <v>47</v>
      </c>
      <c r="C6" s="15" t="s">
        <v>48</v>
      </c>
      <c r="D6" s="30">
        <f>VLOOKUP(B6,'60'!B:D,3,0)</f>
        <v>9.71</v>
      </c>
      <c r="E6" s="17"/>
      <c r="F6" s="18">
        <f>IF(D6&gt;0,IF(ISERROR(INT((58.015*POWER((11.5-D6),1.81)))),0,INT((58.015*POWER((11.5-D6),1.81)))),IF(ISERROR(VLOOKUP(E6,'60 m ručně'!A:B,2,0)),0,VLOOKUP(E6,'60 m ručně'!A:B,2,0)))</f>
        <v>166</v>
      </c>
      <c r="G6" s="9">
        <v>347</v>
      </c>
      <c r="H6" s="9">
        <v>343</v>
      </c>
      <c r="I6" s="9">
        <v>354</v>
      </c>
      <c r="J6" s="9">
        <f aca="true" t="shared" si="0" ref="J6:J11">MAX(G6:I6)</f>
        <v>354</v>
      </c>
      <c r="K6" s="18">
        <f aca="true" t="shared" si="1" ref="K6:K11">IF(ISERROR(INT((0.14354*POWER((J6-220),1.4)))),0,INT((0.14354*POWER((J6-220),1.4))))</f>
        <v>136</v>
      </c>
      <c r="L6" s="16">
        <v>27.31</v>
      </c>
      <c r="M6" s="18">
        <f aca="true" t="shared" si="2" ref="M6:M11">IF(ISERROR(INT((5.33*POWER((L6-10),1.1)))),0,INT((5.33*POWER((L6-10),1.1))))</f>
        <v>122</v>
      </c>
      <c r="N6" s="45" t="str">
        <f>VLOOKUP(B6,'600'!B:D,3,0)</f>
        <v> 2:11.68</v>
      </c>
      <c r="O6" s="46">
        <f>+INT(0.19889*POWER((185-S6),1.88))</f>
        <v>350</v>
      </c>
      <c r="P6" s="33">
        <f>_xlfn.RANK.EQ(Q6:Q13,$Q$5:$Q$12)</f>
        <v>2</v>
      </c>
      <c r="Q6" s="47">
        <f>+O6+M6+K6+F6</f>
        <v>774</v>
      </c>
      <c r="R6" s="48"/>
      <c r="S6" s="49">
        <f>(MID(N6,2,1)*60)+((MID(N6,4,2)*1)+(MID(N6,7,2)*0.01))</f>
        <v>131.68</v>
      </c>
    </row>
    <row r="7" spans="1:19" ht="42" customHeight="1">
      <c r="A7" s="13">
        <v>3</v>
      </c>
      <c r="B7" s="14" t="s">
        <v>49</v>
      </c>
      <c r="C7" s="15">
        <v>12012007</v>
      </c>
      <c r="D7" s="30">
        <f>VLOOKUP(B7,'60'!B:D,3,0)</f>
        <v>10.16</v>
      </c>
      <c r="E7" s="17"/>
      <c r="F7" s="18">
        <f>IF(D7&gt;0,IF(ISERROR(INT((58.015*POWER((11.5-D7),1.81)))),0,INT((58.015*POWER((11.5-D7),1.81)))),IF(ISERROR(VLOOKUP(E7,'60 m ručně'!A:B,2,0)),0,VLOOKUP(E7,'60 m ručně'!A:B,2,0)))</f>
        <v>98</v>
      </c>
      <c r="G7" s="9">
        <v>371</v>
      </c>
      <c r="H7" s="9">
        <v>362</v>
      </c>
      <c r="I7" s="9"/>
      <c r="J7" s="9">
        <f t="shared" si="0"/>
        <v>371</v>
      </c>
      <c r="K7" s="18">
        <f t="shared" si="1"/>
        <v>161</v>
      </c>
      <c r="L7" s="16">
        <v>38.89</v>
      </c>
      <c r="M7" s="18">
        <f t="shared" si="2"/>
        <v>215</v>
      </c>
      <c r="N7" s="45" t="str">
        <f>VLOOKUP(B7,'600'!B:D,3,0)</f>
        <v> 2:07.08</v>
      </c>
      <c r="O7" s="46">
        <f>+INT(0.19889*POWER((185-S7),1.88))</f>
        <v>409</v>
      </c>
      <c r="P7" s="33">
        <f>_xlfn.RANK.EQ(Q7:Q14,$Q$5:$Q$12)</f>
        <v>1</v>
      </c>
      <c r="Q7" s="47">
        <f>+O7+M7+K7+F7</f>
        <v>883</v>
      </c>
      <c r="R7" s="48"/>
      <c r="S7" s="49">
        <f>(MID(N7,2,1)*60)+((MID(N7,4,2)*1)+(MID(N7,7,2)*0.01))</f>
        <v>127.08</v>
      </c>
    </row>
    <row r="8" spans="1:19" ht="42" customHeight="1">
      <c r="A8" s="13">
        <v>4</v>
      </c>
      <c r="B8" s="14" t="s">
        <v>50</v>
      </c>
      <c r="C8" s="15" t="s">
        <v>51</v>
      </c>
      <c r="D8" s="30">
        <f>VLOOKUP(B8,'60'!B:D,3,0)</f>
        <v>10.51</v>
      </c>
      <c r="E8" s="17"/>
      <c r="F8" s="18">
        <f>IF(D8&gt;0,IF(ISERROR(INT((58.015*POWER((11.5-D8),1.81)))),0,INT((58.015*POWER((11.5-D8),1.81)))),IF(ISERROR(VLOOKUP(E8,'60 m ručně'!A:B,2,0)),0,VLOOKUP(E8,'60 m ručně'!A:B,2,0)))</f>
        <v>56</v>
      </c>
      <c r="G8" s="9"/>
      <c r="H8" s="9"/>
      <c r="I8" s="9">
        <v>278</v>
      </c>
      <c r="J8" s="9">
        <f t="shared" si="0"/>
        <v>278</v>
      </c>
      <c r="K8" s="18">
        <f t="shared" si="1"/>
        <v>42</v>
      </c>
      <c r="L8" s="16">
        <v>34.21</v>
      </c>
      <c r="M8" s="18">
        <f t="shared" si="2"/>
        <v>177</v>
      </c>
      <c r="N8" s="45" t="str">
        <f>VLOOKUP(B8,'600'!B:D,3,0)</f>
        <v> 2:18.33</v>
      </c>
      <c r="O8" s="46">
        <f>+INT(0.19889*POWER((185-S8),1.88))</f>
        <v>273</v>
      </c>
      <c r="P8" s="33">
        <f>_xlfn.RANK.EQ(Q8:Q15,$Q$5:$Q$12)</f>
        <v>5</v>
      </c>
      <c r="Q8" s="47">
        <f>+O8+M8+K8+F8</f>
        <v>548</v>
      </c>
      <c r="R8" s="48"/>
      <c r="S8" s="49">
        <f>(MID(N8,2,1)*60)+((MID(N8,4,2)*1)+(MID(N8,7,2)*0.01))</f>
        <v>138.32999999999998</v>
      </c>
    </row>
    <row r="9" spans="1:19" ht="42" customHeight="1">
      <c r="A9" s="13">
        <v>5</v>
      </c>
      <c r="B9" s="14" t="s">
        <v>52</v>
      </c>
      <c r="C9" s="15" t="s">
        <v>53</v>
      </c>
      <c r="D9" s="30">
        <f>VLOOKUP(B9,'60'!B:D,3,0)</f>
        <v>9.71</v>
      </c>
      <c r="E9" s="17"/>
      <c r="F9" s="18">
        <f>IF(D9&gt;0,IF(ISERROR(INT((58.015*POWER((11.5-D9),1.81)))),0,INT((58.015*POWER((11.5-D9),1.81)))),IF(ISERROR(VLOOKUP(E9,'60 m ručně'!A:B,2,0)),0,VLOOKUP(E9,'60 m ručně'!A:B,2,0)))</f>
        <v>166</v>
      </c>
      <c r="G9" s="9">
        <v>327</v>
      </c>
      <c r="H9" s="9">
        <v>331</v>
      </c>
      <c r="I9" s="9"/>
      <c r="J9" s="9">
        <f t="shared" si="0"/>
        <v>331</v>
      </c>
      <c r="K9" s="18">
        <f t="shared" si="1"/>
        <v>104</v>
      </c>
      <c r="L9" s="16">
        <v>31.74</v>
      </c>
      <c r="M9" s="18">
        <f t="shared" si="2"/>
        <v>157</v>
      </c>
      <c r="N9" s="45" t="str">
        <f>VLOOKUP(B9,'600'!B:D,3,0)</f>
        <v> 2:14.50</v>
      </c>
      <c r="O9" s="46">
        <f>+INT(0.19889*POWER((185-S9),1.88))</f>
        <v>316</v>
      </c>
      <c r="P9" s="33">
        <f>_xlfn.RANK.EQ(Q9:Q16,$Q$5:$Q$12)</f>
        <v>4</v>
      </c>
      <c r="Q9" s="47">
        <f>+O9+M9+K9+F9</f>
        <v>743</v>
      </c>
      <c r="R9" s="48"/>
      <c r="S9" s="49">
        <f>(MID(N9,2,1)*60)+((MID(N9,4,2)*1)+(MID(N9,7,2)*0.01))</f>
        <v>134.5</v>
      </c>
    </row>
    <row r="10" spans="1:19" ht="42" customHeight="1">
      <c r="A10" s="13">
        <v>6</v>
      </c>
      <c r="B10" s="14" t="s">
        <v>54</v>
      </c>
      <c r="C10" s="15" t="s">
        <v>55</v>
      </c>
      <c r="D10" s="30">
        <f>VLOOKUP(B10,'60'!B:D,3,0)</f>
        <v>10.88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24</v>
      </c>
      <c r="G10" s="9"/>
      <c r="H10" s="9">
        <v>287</v>
      </c>
      <c r="I10" s="9">
        <v>248</v>
      </c>
      <c r="J10" s="9">
        <f t="shared" si="0"/>
        <v>287</v>
      </c>
      <c r="K10" s="18">
        <f t="shared" si="1"/>
        <v>51</v>
      </c>
      <c r="L10" s="16">
        <v>26.8</v>
      </c>
      <c r="M10" s="18">
        <f t="shared" si="2"/>
        <v>118</v>
      </c>
      <c r="N10" s="45" t="str">
        <f>VLOOKUP(B10,'600'!B:D,3,0)</f>
        <v> 2:27.45</v>
      </c>
      <c r="O10" s="46">
        <f>+INT(0.19889*POWER((185-S10),1.88))</f>
        <v>181</v>
      </c>
      <c r="P10" s="33">
        <f>_xlfn.RANK.EQ(Q10:Q17,$Q$5:$Q$12)</f>
        <v>6</v>
      </c>
      <c r="Q10" s="47">
        <f>+O10+M10+K10+F10</f>
        <v>374</v>
      </c>
      <c r="R10" s="48"/>
      <c r="S10" s="49">
        <f>(MID(N10,2,1)*60)+((MID(N10,4,2)*1)+(MID(N10,7,2)*0.01))</f>
        <v>147.45</v>
      </c>
    </row>
    <row r="11" spans="1:19" ht="42" customHeight="1">
      <c r="A11" s="13">
        <v>7</v>
      </c>
      <c r="B11" s="14" t="s">
        <v>56</v>
      </c>
      <c r="C11" s="15" t="s">
        <v>57</v>
      </c>
      <c r="D11" s="30">
        <f>VLOOKUP(B11,'60'!B:D,3,0)</f>
        <v>10.82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28</v>
      </c>
      <c r="G11" s="9">
        <v>268</v>
      </c>
      <c r="H11" s="9"/>
      <c r="I11" s="9">
        <v>309</v>
      </c>
      <c r="J11" s="9">
        <f t="shared" si="0"/>
        <v>309</v>
      </c>
      <c r="K11" s="18">
        <f t="shared" si="1"/>
        <v>76</v>
      </c>
      <c r="L11" s="16">
        <v>20.3</v>
      </c>
      <c r="M11" s="18">
        <f t="shared" si="2"/>
        <v>69</v>
      </c>
      <c r="N11" s="45" t="str">
        <f>VLOOKUP(B11,'600'!B:D,3,0)</f>
        <v> 2:56.67</v>
      </c>
      <c r="O11" s="46">
        <f>+INT(0.19889*POWER((185-S11),1.88))</f>
        <v>10</v>
      </c>
      <c r="P11" s="33">
        <f>_xlfn.RANK.EQ(Q11:Q18,$Q$5:$Q$12)</f>
        <v>7</v>
      </c>
      <c r="Q11" s="47">
        <f>+O11+M11+K11+F11</f>
        <v>183</v>
      </c>
      <c r="R11" s="48"/>
      <c r="S11" s="49">
        <f>(MID(N11,2,1)*60)+((MID(N11,4,2)*1)+(MID(N11,7,2)*0.01))</f>
        <v>176.67000000000002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33"/>
      <c r="Q12" s="18"/>
    </row>
    <row r="13" spans="2:17" ht="42" customHeight="1" thickBot="1">
      <c r="B13" s="7" t="s">
        <v>25</v>
      </c>
      <c r="P13" s="41">
        <f>SUMIF(P5:P12,"&lt;=4",Q5:Q12)</f>
        <v>3159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J5" sqref="J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5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229</v>
      </c>
      <c r="C5" s="15" t="s">
        <v>59</v>
      </c>
      <c r="D5" s="30">
        <f>VLOOKUP(B5,'60'!B:D,3,0)</f>
        <v>8.91</v>
      </c>
      <c r="E5" s="17"/>
      <c r="F5" s="18">
        <f>IF(D5&gt;0,IF(ISERROR(INT((58.015*POWER((11.5-D5),1.81)))),0,INT((58.015*POWER((11.5-D5),1.81)))),IF(ISERROR(VLOOKUP(E5,'60 m ručně'!A:B,2,0)),0,VLOOKUP(E5,'60 m ručně'!A:B,2,0)))</f>
        <v>324</v>
      </c>
      <c r="G5" s="9">
        <v>375</v>
      </c>
      <c r="H5" s="9">
        <v>360</v>
      </c>
      <c r="I5" s="9">
        <v>365</v>
      </c>
      <c r="J5" s="9">
        <f>MAX(G5:I5)</f>
        <v>375</v>
      </c>
      <c r="K5" s="18">
        <f>IF(ISERROR(INT((0.14354*POWER((J5-220),1.4)))),0,INT((0.14354*POWER((J5-220),1.4))))</f>
        <v>167</v>
      </c>
      <c r="L5" s="16">
        <v>38.01</v>
      </c>
      <c r="M5" s="18">
        <f>IF(ISERROR(INT((5.33*POWER((L5-10),1.1)))),0,INT((5.33*POWER((L5-10),1.1))))</f>
        <v>208</v>
      </c>
      <c r="N5" s="45" t="str">
        <f>VLOOKUP(B5,'600'!B:D,3,0)</f>
        <v> 2:12.96</v>
      </c>
      <c r="O5" s="46">
        <f>+INT(0.19889*POWER((185-S5),1.88))</f>
        <v>335</v>
      </c>
      <c r="P5" s="33">
        <f>_xlfn.RANK.EQ(Q5:Q12,$Q$5:$Q$12)</f>
        <v>1</v>
      </c>
      <c r="Q5" s="47">
        <f>+O5+M5+K5+F5</f>
        <v>1034</v>
      </c>
      <c r="R5" s="48"/>
      <c r="S5" s="49">
        <f>(MID(N5,2,1)*60)+((MID(N5,4,2)*1)+(MID(N5,7,2)*0.01))</f>
        <v>132.96</v>
      </c>
    </row>
    <row r="6" spans="1:19" ht="42" customHeight="1">
      <c r="A6" s="13">
        <v>2</v>
      </c>
      <c r="B6" s="14" t="s">
        <v>119</v>
      </c>
      <c r="C6" s="15" t="s">
        <v>31</v>
      </c>
      <c r="D6" s="30">
        <f>VLOOKUP(B6,'60'!B:D,3,0)</f>
        <v>9.73</v>
      </c>
      <c r="E6" s="17"/>
      <c r="F6" s="18">
        <f>IF(D6&gt;0,IF(ISERROR(INT((58.015*POWER((11.5-D6),1.81)))),0,INT((58.015*POWER((11.5-D6),1.81)))),IF(ISERROR(VLOOKUP(E6,'60 m ručně'!A:B,2,0)),0,VLOOKUP(E6,'60 m ručně'!A:B,2,0)))</f>
        <v>163</v>
      </c>
      <c r="G6" s="9">
        <v>315</v>
      </c>
      <c r="H6" s="9">
        <v>300</v>
      </c>
      <c r="I6" s="9">
        <v>347</v>
      </c>
      <c r="J6" s="9">
        <f aca="true" t="shared" si="0" ref="J6:J12">MAX(G6:I6)</f>
        <v>347</v>
      </c>
      <c r="K6" s="18">
        <f aca="true" t="shared" si="1" ref="K6:K12">IF(ISERROR(INT((0.14354*POWER((J6-220),1.4)))),0,INT((0.14354*POWER((J6-220),1.4))))</f>
        <v>126</v>
      </c>
      <c r="L6" s="16">
        <v>29.09</v>
      </c>
      <c r="M6" s="18">
        <f aca="true" t="shared" si="2" ref="M6:M12">IF(ISERROR(INT((5.33*POWER((L6-10),1.1)))),0,INT((5.33*POWER((L6-10),1.1))))</f>
        <v>136</v>
      </c>
      <c r="N6" s="45" t="str">
        <f>VLOOKUP(B6,'600'!B:D,3,0)</f>
        <v> 2:01.60</v>
      </c>
      <c r="O6" s="46">
        <f>+INT(0.19889*POWER((185-S6),1.88))</f>
        <v>485</v>
      </c>
      <c r="P6" s="33">
        <f>_xlfn.RANK.EQ(Q6:Q13,$Q$5:$Q$12)</f>
        <v>2</v>
      </c>
      <c r="Q6" s="47">
        <f>+O6+M6+K6+F6</f>
        <v>910</v>
      </c>
      <c r="R6" s="48"/>
      <c r="S6" s="49">
        <f>(MID(N6,2,1)*60)+((MID(N6,4,2)*1)+(MID(N6,7,2)*0.01))</f>
        <v>121.6</v>
      </c>
    </row>
    <row r="7" spans="1:19" ht="42" customHeight="1">
      <c r="A7" s="13">
        <v>3</v>
      </c>
      <c r="B7" s="14" t="s">
        <v>230</v>
      </c>
      <c r="C7" s="15" t="s">
        <v>64</v>
      </c>
      <c r="D7" s="30">
        <f>VLOOKUP(B7,'60'!B:D,3,0)</f>
        <v>10.37</v>
      </c>
      <c r="E7" s="17"/>
      <c r="F7" s="18">
        <f>IF(D7&gt;0,IF(ISERROR(INT((58.015*POWER((11.5-D7),1.81)))),0,INT((58.015*POWER((11.5-D7),1.81)))),IF(ISERROR(VLOOKUP(E7,'60 m ručně'!A:B,2,0)),0,VLOOKUP(E7,'60 m ručně'!A:B,2,0)))</f>
        <v>72</v>
      </c>
      <c r="G7" s="9">
        <v>313</v>
      </c>
      <c r="H7" s="9">
        <v>332</v>
      </c>
      <c r="I7" s="9"/>
      <c r="J7" s="9">
        <f t="shared" si="0"/>
        <v>332</v>
      </c>
      <c r="K7" s="18">
        <f t="shared" si="1"/>
        <v>106</v>
      </c>
      <c r="L7" s="16">
        <v>32.03</v>
      </c>
      <c r="M7" s="18">
        <f t="shared" si="2"/>
        <v>159</v>
      </c>
      <c r="N7" s="45" t="str">
        <f>VLOOKUP(B7,'600'!B:D,3,0)</f>
        <v> 2:22.90</v>
      </c>
      <c r="O7" s="46">
        <f>+INT(0.19889*POWER((185-S7),1.88))</f>
        <v>225</v>
      </c>
      <c r="P7" s="33">
        <f>_xlfn.RANK.EQ(Q7:Q14,$Q$5:$Q$12)</f>
        <v>5</v>
      </c>
      <c r="Q7" s="47">
        <f>+O7+M7+K7+F7</f>
        <v>562</v>
      </c>
      <c r="R7" s="48"/>
      <c r="S7" s="49">
        <f>(MID(N7,2,1)*60)+((MID(N7,4,2)*1)+(MID(N7,7,2)*0.01))</f>
        <v>142.9</v>
      </c>
    </row>
    <row r="8" spans="1:19" ht="42" customHeight="1">
      <c r="A8" s="13">
        <v>4</v>
      </c>
      <c r="B8" s="14" t="s">
        <v>231</v>
      </c>
      <c r="C8" s="15" t="s">
        <v>31</v>
      </c>
      <c r="D8" s="30">
        <f>VLOOKUP(B8,'60'!B:D,3,0)</f>
        <v>9.86</v>
      </c>
      <c r="E8" s="17"/>
      <c r="F8" s="18">
        <f>IF(D8&gt;0,IF(ISERROR(INT((58.015*POWER((11.5-D8),1.81)))),0,INT((58.015*POWER((11.5-D8),1.81)))),IF(ISERROR(VLOOKUP(E8,'60 m ručně'!A:B,2,0)),0,VLOOKUP(E8,'60 m ručně'!A:B,2,0)))</f>
        <v>142</v>
      </c>
      <c r="G8" s="9">
        <v>310</v>
      </c>
      <c r="H8" s="9">
        <v>275</v>
      </c>
      <c r="I8" s="9">
        <v>292</v>
      </c>
      <c r="J8" s="9">
        <f t="shared" si="0"/>
        <v>310</v>
      </c>
      <c r="K8" s="18">
        <f t="shared" si="1"/>
        <v>78</v>
      </c>
      <c r="L8" s="16">
        <v>26.46</v>
      </c>
      <c r="M8" s="18">
        <f t="shared" si="2"/>
        <v>116</v>
      </c>
      <c r="N8" s="45" t="str">
        <f>VLOOKUP(B8,'600'!B:D,3,0)</f>
        <v> 2:25.50</v>
      </c>
      <c r="O8" s="46">
        <f>+INT(0.19889*POWER((185-S8),1.88))</f>
        <v>199</v>
      </c>
      <c r="P8" s="33">
        <f>_xlfn.RANK.EQ(Q8:Q15,$Q$5:$Q$12)</f>
        <v>6</v>
      </c>
      <c r="Q8" s="47">
        <f>+O8+M8+K8+F8</f>
        <v>535</v>
      </c>
      <c r="R8" s="48"/>
      <c r="S8" s="49">
        <f>(MID(N8,2,1)*60)+((MID(N8,4,2)*1)+(MID(N8,7,2)*0.01))</f>
        <v>145.5</v>
      </c>
    </row>
    <row r="9" spans="1:19" ht="42" customHeight="1">
      <c r="A9" s="13">
        <v>5</v>
      </c>
      <c r="B9" s="14" t="s">
        <v>232</v>
      </c>
      <c r="C9" s="15" t="s">
        <v>31</v>
      </c>
      <c r="D9" s="30">
        <f>VLOOKUP(B9,'60'!B:D,3,0)</f>
        <v>9.57</v>
      </c>
      <c r="E9" s="17"/>
      <c r="F9" s="18">
        <f>IF(D9&gt;0,IF(ISERROR(INT((58.015*POWER((11.5-D9),1.81)))),0,INT((58.015*POWER((11.5-D9),1.81)))),IF(ISERROR(VLOOKUP(E9,'60 m ručně'!A:B,2,0)),0,VLOOKUP(E9,'60 m ručně'!A:B,2,0)))</f>
        <v>190</v>
      </c>
      <c r="G9" s="9">
        <v>343</v>
      </c>
      <c r="H9" s="9">
        <v>323</v>
      </c>
      <c r="I9" s="9">
        <v>363</v>
      </c>
      <c r="J9" s="9">
        <f t="shared" si="0"/>
        <v>363</v>
      </c>
      <c r="K9" s="18">
        <f t="shared" si="1"/>
        <v>149</v>
      </c>
      <c r="L9" s="16">
        <v>25.47</v>
      </c>
      <c r="M9" s="18">
        <f t="shared" si="2"/>
        <v>108</v>
      </c>
      <c r="N9" s="45" t="str">
        <f>VLOOKUP(B9,'600'!B:D,3,0)</f>
        <v> 2:34.53</v>
      </c>
      <c r="O9" s="46">
        <f>+INT(0.19889*POWER((185-S9),1.88))</f>
        <v>122</v>
      </c>
      <c r="P9" s="33">
        <f>_xlfn.RANK.EQ(Q9:Q16,$Q$5:$Q$12)</f>
        <v>4</v>
      </c>
      <c r="Q9" s="47">
        <f>+O9+M9+K9+F9</f>
        <v>569</v>
      </c>
      <c r="R9" s="48"/>
      <c r="S9" s="49">
        <f>(MID(N9,2,1)*60)+((MID(N9,4,2)*1)+(MID(N9,7,2)*0.01))</f>
        <v>154.53</v>
      </c>
    </row>
    <row r="10" spans="1:19" ht="42" customHeight="1">
      <c r="A10" s="13">
        <v>6</v>
      </c>
      <c r="B10" s="14" t="s">
        <v>233</v>
      </c>
      <c r="C10" s="15" t="s">
        <v>64</v>
      </c>
      <c r="D10" s="30">
        <f>VLOOKUP(B10,'60'!B:D,3,0)</f>
        <v>10.58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49</v>
      </c>
      <c r="G10" s="9">
        <v>0</v>
      </c>
      <c r="H10" s="9">
        <v>0</v>
      </c>
      <c r="I10" s="9">
        <v>0</v>
      </c>
      <c r="J10" s="9">
        <f t="shared" si="0"/>
        <v>0</v>
      </c>
      <c r="K10" s="18">
        <f t="shared" si="1"/>
        <v>0</v>
      </c>
      <c r="L10" s="16">
        <v>25.24</v>
      </c>
      <c r="M10" s="18">
        <f t="shared" si="2"/>
        <v>106</v>
      </c>
      <c r="N10" s="45" t="str">
        <f>VLOOKUP(B10,'600'!B:D,3,0)</f>
        <v> 2:27.10</v>
      </c>
      <c r="O10" s="46">
        <f>+INT(0.19889*POWER((185-S10),1.88))</f>
        <v>184</v>
      </c>
      <c r="P10" s="33">
        <f>_xlfn.RANK.EQ(Q10:Q17,$Q$5:$Q$12)</f>
        <v>7</v>
      </c>
      <c r="Q10" s="47">
        <f>+O10+M10+K10+F10</f>
        <v>339</v>
      </c>
      <c r="R10" s="48"/>
      <c r="S10" s="49">
        <f>(MID(N10,2,1)*60)+((MID(N10,4,2)*1)+(MID(N10,7,2)*0.01))</f>
        <v>147.1</v>
      </c>
    </row>
    <row r="11" spans="1:19" ht="42" customHeight="1">
      <c r="A11" s="13">
        <v>7</v>
      </c>
      <c r="B11" s="14" t="s">
        <v>234</v>
      </c>
      <c r="C11" s="15" t="s">
        <v>59</v>
      </c>
      <c r="D11" s="30">
        <f>VLOOKUP(B11,'60'!B:D,3,0)</f>
        <v>9.98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123</v>
      </c>
      <c r="G11" s="9">
        <v>316</v>
      </c>
      <c r="H11" s="9">
        <v>318</v>
      </c>
      <c r="I11" s="9">
        <v>339</v>
      </c>
      <c r="J11" s="9">
        <f t="shared" si="0"/>
        <v>339</v>
      </c>
      <c r="K11" s="18">
        <f t="shared" si="1"/>
        <v>115</v>
      </c>
      <c r="L11" s="16">
        <v>23.7</v>
      </c>
      <c r="M11" s="18">
        <f t="shared" si="2"/>
        <v>94</v>
      </c>
      <c r="N11" s="45" t="str">
        <f>VLOOKUP(B11,'600'!B:D,3,0)</f>
        <v> 2:13.82</v>
      </c>
      <c r="O11" s="46">
        <f>+INT(0.19889*POWER((185-S11),1.88))</f>
        <v>324</v>
      </c>
      <c r="P11" s="33">
        <f>_xlfn.RANK.EQ(Q11:Q18,$Q$5:$Q$12)</f>
        <v>3</v>
      </c>
      <c r="Q11" s="47">
        <f>+O11+M11+K11+F11</f>
        <v>656</v>
      </c>
      <c r="R11" s="48"/>
      <c r="S11" s="49">
        <f>(MID(N11,2,1)*60)+((MID(N11,4,2)*1)+(MID(N11,7,2)*0.01))</f>
        <v>133.82</v>
      </c>
    </row>
    <row r="12" spans="1:19" ht="42" customHeight="1">
      <c r="A12" s="13">
        <v>8</v>
      </c>
      <c r="B12" s="14" t="s">
        <v>235</v>
      </c>
      <c r="C12" s="15" t="s">
        <v>31</v>
      </c>
      <c r="D12" s="30">
        <f>VLOOKUP(B12,'60'!B:D,3,0)</f>
        <v>12.55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0</v>
      </c>
      <c r="H12" s="9">
        <v>0</v>
      </c>
      <c r="I12" s="9">
        <v>0</v>
      </c>
      <c r="J12" s="9">
        <f t="shared" si="0"/>
        <v>0</v>
      </c>
      <c r="K12" s="18">
        <f t="shared" si="1"/>
        <v>0</v>
      </c>
      <c r="L12" s="16">
        <v>22.2</v>
      </c>
      <c r="M12" s="18">
        <f t="shared" si="2"/>
        <v>83</v>
      </c>
      <c r="N12" s="45" t="str">
        <f>VLOOKUP(B12,'600'!B:D,3,0)</f>
        <v> 2:51.79</v>
      </c>
      <c r="O12" s="46">
        <f>+INT(0.19889*POWER((185-S12),1.88))</f>
        <v>25</v>
      </c>
      <c r="P12" s="33">
        <f>_xlfn.RANK.EQ(Q12:Q19,$Q$5:$Q$12)</f>
        <v>8</v>
      </c>
      <c r="Q12" s="47">
        <f>+O12+M12+K12+F12</f>
        <v>108</v>
      </c>
      <c r="R12" s="48"/>
      <c r="S12" s="49">
        <f>(MID(N12,2,1)*60)+((MID(N12,4,2)*1)+(MID(N12,7,2)*0.01))</f>
        <v>171.79</v>
      </c>
    </row>
    <row r="13" spans="2:17" ht="42" customHeight="1" thickBot="1">
      <c r="B13" s="7" t="s">
        <v>25</v>
      </c>
      <c r="P13" s="41">
        <f>SUMIF(P5:P12,"&lt;=4",Q5:Q12)</f>
        <v>3169</v>
      </c>
      <c r="Q13" s="41"/>
    </row>
    <row r="14" ht="20.25">
      <c r="B14" s="7" t="s">
        <v>26</v>
      </c>
    </row>
    <row r="15" spans="1:19" ht="41.25" customHeight="1">
      <c r="A15" s="13">
        <v>1</v>
      </c>
      <c r="B15" s="14" t="s">
        <v>120</v>
      </c>
      <c r="C15" s="15" t="s">
        <v>64</v>
      </c>
      <c r="D15" s="30">
        <f>VLOOKUP(B15,'60'!B:D,3,0)</f>
        <v>11.75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>
        <v>244</v>
      </c>
      <c r="J15" s="9">
        <f>MAX(G15:I15)</f>
        <v>244</v>
      </c>
      <c r="K15" s="18">
        <f>IF(ISERROR(INT((0.14354*POWER((J15-220),1.4)))),0,INT((0.14354*POWER((J15-220),1.4))))</f>
        <v>12</v>
      </c>
      <c r="L15" s="16">
        <v>13.56</v>
      </c>
      <c r="M15" s="18">
        <f>IF(ISERROR(INT((5.33*POWER((L15-10),1.1)))),0,INT((5.33*POWER((L15-10),1.1))))</f>
        <v>21</v>
      </c>
      <c r="N15" s="45" t="str">
        <f>VLOOKUP(B15,'600'!B:D,3,0)</f>
        <v> 2:47.89</v>
      </c>
      <c r="O15" s="46">
        <f>+INT(0.19889*POWER((185-S15),1.88))</f>
        <v>41</v>
      </c>
      <c r="P15" s="33"/>
      <c r="Q15" s="47">
        <f>+O15+M15+K15+F15</f>
        <v>74</v>
      </c>
      <c r="R15" s="48"/>
      <c r="S15" s="49">
        <f>(MID(N15,2,1)*60)+((MID(N15,4,2)*1)+(MID(N15,7,2)*0.01))</f>
        <v>167.89</v>
      </c>
    </row>
    <row r="16" spans="1:19" ht="41.25" customHeight="1">
      <c r="A16" s="13">
        <v>2</v>
      </c>
      <c r="B16" s="14" t="s">
        <v>236</v>
      </c>
      <c r="C16" s="15" t="s">
        <v>31</v>
      </c>
      <c r="D16" s="30">
        <f>VLOOKUP(B16,'60'!B:D,3,0)</f>
        <v>10.13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102</v>
      </c>
      <c r="G16" s="9">
        <v>271</v>
      </c>
      <c r="H16" s="9">
        <v>255</v>
      </c>
      <c r="I16" s="9">
        <v>287</v>
      </c>
      <c r="J16" s="9">
        <f>MAX(G16:I16)</f>
        <v>287</v>
      </c>
      <c r="K16" s="18">
        <f>IF(ISERROR(INT((0.14354*POWER((J16-220),1.4)))),0,INT((0.14354*POWER((J16-220),1.4))))</f>
        <v>51</v>
      </c>
      <c r="L16" s="16">
        <v>23.26</v>
      </c>
      <c r="M16" s="18">
        <f>IF(ISERROR(INT((5.33*POWER((L16-10),1.1)))),0,INT((5.33*POWER((L16-10),1.1))))</f>
        <v>91</v>
      </c>
      <c r="N16" s="45" t="str">
        <f>VLOOKUP(B16,'600'!B:D,3,0)</f>
        <v> 2:38.25</v>
      </c>
      <c r="O16" s="46">
        <f>+INT(0.19889*POWER((185-S16),1.88))</f>
        <v>95</v>
      </c>
      <c r="P16" s="33"/>
      <c r="Q16" s="47">
        <f>+O16+M16+K16+F16</f>
        <v>339</v>
      </c>
      <c r="R16" s="48"/>
      <c r="S16" s="49">
        <f>(MID(N16,2,1)*60)+((MID(N16,4,2)*1)+(MID(N16,7,2)*0.01))</f>
        <v>158.25</v>
      </c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15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15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5" sqref="L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7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94</v>
      </c>
      <c r="C5" s="15" t="s">
        <v>95</v>
      </c>
      <c r="D5" s="30">
        <f>VLOOKUP(B5,'60'!B:D,3,0)</f>
        <v>10.17</v>
      </c>
      <c r="E5" s="17"/>
      <c r="F5" s="18">
        <f>IF(D5&gt;0,IF(ISERROR(INT((58.015*POWER((11.5-D5),1.81)))),0,INT((58.015*POWER((11.5-D5),1.81)))),IF(ISERROR(VLOOKUP(E5,'60 m ručně'!A:B,2,0)),0,VLOOKUP(E5,'60 m ručně'!A:B,2,0)))</f>
        <v>97</v>
      </c>
      <c r="G5" s="9"/>
      <c r="H5" s="9">
        <v>306</v>
      </c>
      <c r="I5" s="9">
        <v>332</v>
      </c>
      <c r="J5" s="9">
        <f>MAX(G5:I5)</f>
        <v>332</v>
      </c>
      <c r="K5" s="18">
        <f>IF(ISERROR(INT((0.14354*POWER((J5-220),1.4)))),0,INT((0.14354*POWER((J5-220),1.4))))</f>
        <v>106</v>
      </c>
      <c r="L5" s="16">
        <v>17.48</v>
      </c>
      <c r="M5" s="18">
        <f>IF(ISERROR(INT((5.33*POWER((L5-10),1.1)))),0,INT((5.33*POWER((L5-10),1.1))))</f>
        <v>48</v>
      </c>
      <c r="N5" s="45" t="str">
        <f>VLOOKUP(B5,'600'!B:D,3,0)</f>
        <v> 2:49.77</v>
      </c>
      <c r="O5" s="46">
        <f>+INT(0.19889*POWER((185-S5),1.88))</f>
        <v>33</v>
      </c>
      <c r="P5" s="33">
        <f>_xlfn.RANK.EQ(Q5:Q12,$Q$5:$Q$12)</f>
        <v>2</v>
      </c>
      <c r="Q5" s="47">
        <f>+O5+M5+K5+F5</f>
        <v>284</v>
      </c>
      <c r="R5" s="48"/>
      <c r="S5" s="49">
        <f>(MID(N5,2,1)*60)+((MID(N5,4,2)*1)+(MID(N5,7,2)*0.01))</f>
        <v>169.77</v>
      </c>
    </row>
    <row r="6" spans="1:19" ht="42" customHeight="1">
      <c r="A6" s="13">
        <v>2</v>
      </c>
      <c r="B6" s="14" t="s">
        <v>96</v>
      </c>
      <c r="C6" s="15" t="s">
        <v>31</v>
      </c>
      <c r="D6" s="30">
        <f>VLOOKUP(B6,'60'!B:D,3,0)</f>
        <v>9.73</v>
      </c>
      <c r="E6" s="17"/>
      <c r="F6" s="18">
        <f>IF(D6&gt;0,IF(ISERROR(INT((58.015*POWER((11.5-D6),1.81)))),0,INT((58.015*POWER((11.5-D6),1.81)))),IF(ISERROR(VLOOKUP(E6,'60 m ručně'!A:B,2,0)),0,VLOOKUP(E6,'60 m ručně'!A:B,2,0)))</f>
        <v>163</v>
      </c>
      <c r="G6" s="9">
        <v>333</v>
      </c>
      <c r="H6" s="9"/>
      <c r="I6" s="9"/>
      <c r="J6" s="9">
        <f aca="true" t="shared" si="0" ref="J6:J12">MAX(G6:I6)</f>
        <v>333</v>
      </c>
      <c r="K6" s="18">
        <f aca="true" t="shared" si="1" ref="K6:K12">IF(ISERROR(INT((0.14354*POWER((J6-220),1.4)))),0,INT((0.14354*POWER((J6-220),1.4))))</f>
        <v>107</v>
      </c>
      <c r="L6" s="16">
        <v>23.02</v>
      </c>
      <c r="M6" s="18">
        <f aca="true" t="shared" si="2" ref="M6:M12">IF(ISERROR(INT((5.33*POWER((L6-10),1.1)))),0,INT((5.33*POWER((L6-10),1.1))))</f>
        <v>89</v>
      </c>
      <c r="N6" s="45" t="str">
        <f>VLOOKUP(B6,'600'!B:D,3,0)</f>
        <v> 2:37.98</v>
      </c>
      <c r="O6" s="46">
        <f>+INT(0.19889*POWER((185-S6),1.88))</f>
        <v>97</v>
      </c>
      <c r="P6" s="33">
        <f>_xlfn.RANK.EQ(Q6:Q13,$Q$5:$Q$12)</f>
        <v>1</v>
      </c>
      <c r="Q6" s="47">
        <f>+O6+M6+K6+F6</f>
        <v>456</v>
      </c>
      <c r="R6" s="48"/>
      <c r="S6" s="49">
        <f>(MID(N6,2,1)*60)+((MID(N6,4,2)*1)+(MID(N6,7,2)*0.01))</f>
        <v>157.98</v>
      </c>
    </row>
    <row r="7" spans="1:19" ht="42" customHeight="1">
      <c r="A7" s="13">
        <v>3</v>
      </c>
      <c r="B7" s="14" t="s">
        <v>97</v>
      </c>
      <c r="C7" s="15" t="s">
        <v>98</v>
      </c>
      <c r="D7" s="30">
        <f>VLOOKUP(B7,'60'!B:D,3,0)</f>
        <v>10.68</v>
      </c>
      <c r="E7" s="17"/>
      <c r="F7" s="18">
        <f>IF(D7&gt;0,IF(ISERROR(INT((58.015*POWER((11.5-D7),1.81)))),0,INT((58.015*POWER((11.5-D7),1.81)))),IF(ISERROR(VLOOKUP(E7,'60 m ručně'!A:B,2,0)),0,VLOOKUP(E7,'60 m ručně'!A:B,2,0)))</f>
        <v>40</v>
      </c>
      <c r="G7" s="9"/>
      <c r="H7" s="9">
        <v>263</v>
      </c>
      <c r="I7" s="9">
        <v>263</v>
      </c>
      <c r="J7" s="9">
        <f t="shared" si="0"/>
        <v>263</v>
      </c>
      <c r="K7" s="18">
        <f t="shared" si="1"/>
        <v>27</v>
      </c>
      <c r="L7" s="16">
        <v>21.3</v>
      </c>
      <c r="M7" s="18">
        <f t="shared" si="2"/>
        <v>76</v>
      </c>
      <c r="N7" s="45" t="str">
        <f>VLOOKUP(B7,'600'!B:D,3,0)</f>
        <v> 2:50.78</v>
      </c>
      <c r="O7" s="46">
        <f>+INT(0.19889*POWER((185-S7),1.88))</f>
        <v>29</v>
      </c>
      <c r="P7" s="33">
        <f>_xlfn.RANK.EQ(Q7:Q14,$Q$5:$Q$12)</f>
        <v>3</v>
      </c>
      <c r="Q7" s="47">
        <f>+O7+M7+K7+F7</f>
        <v>172</v>
      </c>
      <c r="R7" s="48"/>
      <c r="S7" s="49">
        <f>(MID(N7,2,1)*60)+((MID(N7,4,2)*1)+(MID(N7,7,2)*0.01))</f>
        <v>170.78</v>
      </c>
    </row>
    <row r="8" spans="1:17" ht="42" customHeight="1">
      <c r="A8" s="13">
        <v>4</v>
      </c>
      <c r="B8" s="14"/>
      <c r="C8" s="15"/>
      <c r="D8" s="30"/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/>
      <c r="H8" s="9"/>
      <c r="I8" s="9"/>
      <c r="J8" s="9">
        <f t="shared" si="0"/>
        <v>0</v>
      </c>
      <c r="K8" s="18">
        <f t="shared" si="1"/>
        <v>0</v>
      </c>
      <c r="L8" s="16"/>
      <c r="M8" s="18">
        <f t="shared" si="2"/>
        <v>0</v>
      </c>
      <c r="N8" s="22"/>
      <c r="O8" s="19"/>
      <c r="P8" s="26"/>
      <c r="Q8" s="18"/>
    </row>
    <row r="9" spans="1:17" ht="42" customHeight="1">
      <c r="A9" s="13">
        <v>5</v>
      </c>
      <c r="B9" s="14"/>
      <c r="C9" s="15"/>
      <c r="D9" s="30"/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>
        <f>IF(D10&gt;0,IF(ISERROR(INT((58.015*POWER((11.5-D10),1.81)))),0,INT((58.015*POWER((11.5-D10),1.81)))),IF(ISERROR(VLOOKUP(E10,'60 m ručně'!A:B,2,0)),0,VLOOKUP(E10,'60 m ručně'!A:B,2,0)))</f>
        <v>0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2"/>
      <c r="O12" s="19"/>
      <c r="P12" s="26"/>
      <c r="Q12" s="18"/>
    </row>
    <row r="13" spans="2:17" ht="42" customHeight="1">
      <c r="B13" s="7" t="s">
        <v>25</v>
      </c>
      <c r="P13" s="41">
        <f>SUMIF(P5:P12,"&lt;=4",Q5:Q12)</f>
        <v>912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15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7"/>
      <c r="O15" s="19"/>
      <c r="P15" s="26"/>
      <c r="Q15" s="18"/>
    </row>
    <row r="16" spans="1:17" ht="41.25" customHeight="1">
      <c r="A16" s="13">
        <v>2</v>
      </c>
      <c r="B16" s="14"/>
      <c r="C16" s="15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2"/>
      <c r="O16" s="19"/>
      <c r="P16" s="26"/>
      <c r="Q16" s="18"/>
    </row>
    <row r="17" spans="1:17" ht="41.25" customHeight="1">
      <c r="A17" s="13">
        <v>3</v>
      </c>
      <c r="B17" s="14"/>
      <c r="C17" s="15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2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3" customWidth="1"/>
    <col min="3" max="16384" width="8.7109375" style="1" customWidth="1"/>
  </cols>
  <sheetData>
    <row r="1" spans="1:2" ht="12.75">
      <c r="A1" s="1" t="s">
        <v>27</v>
      </c>
      <c r="B1" s="23" t="s">
        <v>28</v>
      </c>
    </row>
    <row r="2" spans="1:2" ht="12.75">
      <c r="A2" s="24">
        <v>6</v>
      </c>
      <c r="B2" s="23">
        <v>1170</v>
      </c>
    </row>
    <row r="3" spans="1:2" ht="12.75">
      <c r="A3" s="24">
        <v>6.1</v>
      </c>
      <c r="B3" s="23">
        <v>1130</v>
      </c>
    </row>
    <row r="4" spans="1:2" ht="12.75">
      <c r="A4" s="24">
        <v>6.2</v>
      </c>
      <c r="B4" s="23">
        <v>1091</v>
      </c>
    </row>
    <row r="5" spans="1:2" ht="12.75">
      <c r="A5" s="24">
        <v>6.3</v>
      </c>
      <c r="B5" s="23">
        <v>1052</v>
      </c>
    </row>
    <row r="6" spans="1:2" ht="12.75">
      <c r="A6" s="24">
        <v>6.4</v>
      </c>
      <c r="B6" s="23">
        <v>1014</v>
      </c>
    </row>
    <row r="7" spans="1:2" ht="12.75">
      <c r="A7" s="24">
        <v>6.5</v>
      </c>
      <c r="B7" s="23">
        <v>977</v>
      </c>
    </row>
    <row r="8" spans="1:2" ht="12.75">
      <c r="A8" s="24">
        <v>6.6</v>
      </c>
      <c r="B8" s="23">
        <v>940</v>
      </c>
    </row>
    <row r="9" spans="1:2" ht="12.75">
      <c r="A9" s="24">
        <v>6.7</v>
      </c>
      <c r="B9" s="23">
        <v>904</v>
      </c>
    </row>
    <row r="10" spans="1:2" ht="12.75">
      <c r="A10" s="24">
        <v>6.8</v>
      </c>
      <c r="B10" s="23">
        <v>868</v>
      </c>
    </row>
    <row r="11" spans="1:2" ht="12.75">
      <c r="A11" s="24">
        <v>6.9</v>
      </c>
      <c r="B11" s="23">
        <v>833</v>
      </c>
    </row>
    <row r="12" spans="1:2" ht="12.75">
      <c r="A12" s="24">
        <v>7</v>
      </c>
      <c r="B12" s="23">
        <v>799</v>
      </c>
    </row>
    <row r="13" spans="1:2" ht="12.75">
      <c r="A13" s="24">
        <v>7.1</v>
      </c>
      <c r="B13" s="23">
        <v>765</v>
      </c>
    </row>
    <row r="14" spans="1:2" ht="12.75">
      <c r="A14" s="24">
        <v>7.2</v>
      </c>
      <c r="B14" s="23">
        <v>732</v>
      </c>
    </row>
    <row r="15" spans="1:2" ht="12.75">
      <c r="A15" s="24">
        <v>7.3</v>
      </c>
      <c r="B15" s="23">
        <v>700</v>
      </c>
    </row>
    <row r="16" spans="1:2" ht="12.75">
      <c r="A16" s="24">
        <v>7.4</v>
      </c>
      <c r="B16" s="23">
        <v>668</v>
      </c>
    </row>
    <row r="17" spans="1:2" ht="12.75">
      <c r="A17" s="24">
        <v>7.5</v>
      </c>
      <c r="B17" s="23">
        <v>637</v>
      </c>
    </row>
    <row r="18" spans="1:2" ht="12.75">
      <c r="A18" s="24">
        <v>7.6</v>
      </c>
      <c r="B18" s="23">
        <v>607</v>
      </c>
    </row>
    <row r="19" spans="1:2" ht="12.75">
      <c r="A19" s="24">
        <v>7.7</v>
      </c>
      <c r="B19" s="23">
        <v>577</v>
      </c>
    </row>
    <row r="20" spans="1:2" ht="12.75">
      <c r="A20" s="24">
        <v>7.8</v>
      </c>
      <c r="B20" s="23">
        <v>548</v>
      </c>
    </row>
    <row r="21" spans="1:2" ht="12.75">
      <c r="A21" s="24">
        <v>7.9</v>
      </c>
      <c r="B21" s="23">
        <v>520</v>
      </c>
    </row>
    <row r="22" spans="1:2" ht="12.75">
      <c r="A22" s="24">
        <v>7.99999999999999</v>
      </c>
      <c r="B22" s="23">
        <v>492</v>
      </c>
    </row>
    <row r="23" spans="1:2" ht="12.75">
      <c r="A23" s="24">
        <v>8.1</v>
      </c>
      <c r="B23" s="23">
        <v>465</v>
      </c>
    </row>
    <row r="24" spans="1:2" ht="12.75">
      <c r="A24" s="24">
        <v>8.2</v>
      </c>
      <c r="B24" s="23">
        <v>439</v>
      </c>
    </row>
    <row r="25" spans="1:2" ht="12.75">
      <c r="A25" s="24">
        <v>8.3</v>
      </c>
      <c r="B25" s="23">
        <v>413</v>
      </c>
    </row>
    <row r="26" spans="1:2" ht="12.75">
      <c r="A26" s="24">
        <v>8.4</v>
      </c>
      <c r="B26" s="23">
        <v>388</v>
      </c>
    </row>
    <row r="27" spans="1:2" ht="12.75">
      <c r="A27" s="24">
        <v>8.5</v>
      </c>
      <c r="B27" s="23">
        <v>364</v>
      </c>
    </row>
    <row r="28" spans="1:2" ht="12.75">
      <c r="A28" s="24">
        <v>8.6</v>
      </c>
      <c r="B28" s="23">
        <v>340</v>
      </c>
    </row>
    <row r="29" spans="1:2" ht="12.75">
      <c r="A29" s="24">
        <v>8.7</v>
      </c>
      <c r="B29" s="23">
        <v>318</v>
      </c>
    </row>
    <row r="30" spans="1:2" ht="12.75">
      <c r="A30" s="24">
        <v>8.8</v>
      </c>
      <c r="B30" s="23">
        <v>295</v>
      </c>
    </row>
    <row r="31" spans="1:2" ht="12.75">
      <c r="A31" s="24">
        <v>8.9</v>
      </c>
      <c r="B31" s="23">
        <v>274</v>
      </c>
    </row>
    <row r="32" spans="1:2" ht="12.75">
      <c r="A32" s="24">
        <v>9</v>
      </c>
      <c r="B32" s="23">
        <v>253</v>
      </c>
    </row>
    <row r="33" spans="1:2" ht="12.75">
      <c r="A33" s="24">
        <v>9.1</v>
      </c>
      <c r="B33" s="23">
        <v>233</v>
      </c>
    </row>
    <row r="34" spans="1:2" ht="12.75">
      <c r="A34" s="24">
        <v>9.2</v>
      </c>
      <c r="B34" s="23">
        <v>214</v>
      </c>
    </row>
    <row r="35" spans="1:2" ht="12.75">
      <c r="A35" s="24">
        <v>9.3</v>
      </c>
      <c r="B35" s="23">
        <v>196</v>
      </c>
    </row>
    <row r="36" spans="1:2" ht="12.75">
      <c r="A36" s="24">
        <v>9.4</v>
      </c>
      <c r="B36" s="23">
        <v>178</v>
      </c>
    </row>
    <row r="37" spans="1:2" ht="12.75">
      <c r="A37" s="24">
        <v>9.5</v>
      </c>
      <c r="B37" s="23">
        <v>161</v>
      </c>
    </row>
    <row r="38" spans="1:2" ht="12.75">
      <c r="A38" s="24">
        <v>9.6</v>
      </c>
      <c r="B38" s="23">
        <v>145</v>
      </c>
    </row>
    <row r="39" spans="1:2" ht="12.75">
      <c r="A39" s="24">
        <v>9.7</v>
      </c>
      <c r="B39" s="23">
        <v>129</v>
      </c>
    </row>
    <row r="40" spans="1:2" ht="12.75">
      <c r="A40" s="24">
        <v>9.8</v>
      </c>
      <c r="B40" s="23">
        <v>115</v>
      </c>
    </row>
    <row r="41" spans="1:2" ht="12.75">
      <c r="A41" s="24">
        <v>9.9</v>
      </c>
      <c r="B41" s="23">
        <v>101</v>
      </c>
    </row>
    <row r="42" spans="1:2" ht="12.75">
      <c r="A42" s="24">
        <v>10</v>
      </c>
      <c r="B42" s="23">
        <v>88</v>
      </c>
    </row>
    <row r="43" spans="1:2" ht="12.75">
      <c r="A43" s="24">
        <v>10.1</v>
      </c>
      <c r="B43" s="23">
        <v>75</v>
      </c>
    </row>
    <row r="44" spans="1:2" ht="12.75">
      <c r="A44" s="24">
        <v>10.2</v>
      </c>
      <c r="B44" s="23">
        <v>64</v>
      </c>
    </row>
    <row r="45" spans="1:2" ht="12.75">
      <c r="A45" s="24">
        <v>10.3</v>
      </c>
      <c r="B45" s="23">
        <v>53</v>
      </c>
    </row>
    <row r="46" spans="1:2" ht="12.75">
      <c r="A46" s="24">
        <v>10.4</v>
      </c>
      <c r="B46" s="23">
        <v>44</v>
      </c>
    </row>
    <row r="47" spans="1:2" ht="12.75">
      <c r="A47" s="24">
        <v>10.5</v>
      </c>
      <c r="B47" s="23">
        <v>35</v>
      </c>
    </row>
    <row r="48" spans="1:2" ht="12.75">
      <c r="A48" s="24">
        <v>10.6</v>
      </c>
      <c r="B48" s="23">
        <v>27</v>
      </c>
    </row>
    <row r="49" spans="1:2" ht="12.75">
      <c r="A49" s="24">
        <v>10.7</v>
      </c>
      <c r="B49" s="23">
        <v>20</v>
      </c>
    </row>
    <row r="50" spans="1:2" ht="12.75">
      <c r="A50" s="24">
        <v>10.8</v>
      </c>
      <c r="B50" s="23">
        <v>14</v>
      </c>
    </row>
    <row r="51" spans="1:2" ht="12.75">
      <c r="A51" s="24">
        <v>10.9</v>
      </c>
      <c r="B51" s="23">
        <v>9</v>
      </c>
    </row>
    <row r="52" spans="1:2" ht="12.75">
      <c r="A52" s="24">
        <v>11</v>
      </c>
      <c r="B52" s="23">
        <v>5</v>
      </c>
    </row>
    <row r="53" spans="1:2" ht="12.75">
      <c r="A53" s="24">
        <v>11.1</v>
      </c>
      <c r="B53" s="23">
        <v>2</v>
      </c>
    </row>
    <row r="54" spans="1:2" ht="12.75">
      <c r="A54" s="24">
        <v>11.2</v>
      </c>
      <c r="B54" s="23">
        <v>0</v>
      </c>
    </row>
    <row r="55" spans="1:2" ht="12.75">
      <c r="A55" s="24">
        <v>11.3</v>
      </c>
      <c r="B55" s="23">
        <v>0</v>
      </c>
    </row>
    <row r="56" spans="1:2" ht="12.75">
      <c r="A56" s="24">
        <v>11.4</v>
      </c>
      <c r="B56" s="23">
        <v>0</v>
      </c>
    </row>
    <row r="57" spans="1:2" ht="12.75">
      <c r="A57" s="24">
        <v>11.5</v>
      </c>
      <c r="B57" s="23">
        <v>0</v>
      </c>
    </row>
    <row r="58" spans="1:2" ht="12.75">
      <c r="A58" s="24">
        <v>11.6</v>
      </c>
      <c r="B58" s="23">
        <v>0</v>
      </c>
    </row>
    <row r="59" spans="1:2" ht="12.75">
      <c r="A59" s="24">
        <v>11.7</v>
      </c>
      <c r="B59" s="23">
        <v>0</v>
      </c>
    </row>
    <row r="60" spans="1:2" ht="12.75">
      <c r="A60" s="24">
        <v>11.8</v>
      </c>
      <c r="B60" s="23">
        <v>0</v>
      </c>
    </row>
    <row r="61" spans="1:2" ht="12.75">
      <c r="A61" s="24">
        <v>11.9</v>
      </c>
      <c r="B61" s="23">
        <v>0</v>
      </c>
    </row>
    <row r="62" spans="1:2" ht="12.75">
      <c r="A62" s="24">
        <v>12</v>
      </c>
      <c r="B62" s="23">
        <v>0</v>
      </c>
    </row>
    <row r="63" spans="1:2" ht="12.75">
      <c r="A63" s="24">
        <v>12.1</v>
      </c>
      <c r="B63" s="23">
        <v>0</v>
      </c>
    </row>
    <row r="64" spans="1:2" ht="12.75">
      <c r="A64" s="24">
        <v>12.2</v>
      </c>
      <c r="B64" s="23">
        <v>0</v>
      </c>
    </row>
    <row r="65" spans="1:2" ht="12.75">
      <c r="A65" s="24">
        <v>12.3</v>
      </c>
      <c r="B65" s="23">
        <v>0</v>
      </c>
    </row>
    <row r="66" spans="1:2" ht="12.75">
      <c r="A66" s="24">
        <v>12.4</v>
      </c>
      <c r="B66" s="23">
        <v>0</v>
      </c>
    </row>
    <row r="67" spans="1:2" ht="12.75">
      <c r="A67" s="24">
        <v>12.5</v>
      </c>
      <c r="B67" s="23">
        <v>0</v>
      </c>
    </row>
    <row r="68" spans="1:2" ht="12.75">
      <c r="A68" s="24">
        <v>12.6</v>
      </c>
      <c r="B68" s="23">
        <v>0</v>
      </c>
    </row>
    <row r="69" spans="1:2" ht="12.75">
      <c r="A69" s="24">
        <v>12.7</v>
      </c>
      <c r="B69" s="23">
        <v>0</v>
      </c>
    </row>
    <row r="70" spans="1:2" ht="12.75">
      <c r="A70" s="24">
        <v>12.8</v>
      </c>
      <c r="B70" s="23">
        <v>0</v>
      </c>
    </row>
    <row r="71" spans="1:2" ht="12.75">
      <c r="A71" s="24">
        <v>12.9</v>
      </c>
      <c r="B71" s="23">
        <v>0</v>
      </c>
    </row>
    <row r="72" spans="1:2" ht="12.75">
      <c r="A72" s="24">
        <v>13</v>
      </c>
      <c r="B72" s="23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zoomScaleNormal="80" zoomScalePageLayoutView="0" workbookViewId="0" topLeftCell="A1">
      <selection activeCell="A26" sqref="A26"/>
    </sheetView>
  </sheetViews>
  <sheetFormatPr defaultColWidth="22.28125" defaultRowHeight="12.75"/>
  <cols>
    <col min="1" max="1" width="8.8515625" style="32" bestFit="1" customWidth="1"/>
    <col min="2" max="2" width="30.57421875" style="32" bestFit="1" customWidth="1"/>
    <col min="3" max="3" width="30.00390625" style="32" bestFit="1" customWidth="1"/>
    <col min="4" max="4" width="21.8515625" style="32" customWidth="1"/>
    <col min="5" max="16384" width="22.28125" style="32" customWidth="1"/>
  </cols>
  <sheetData>
    <row r="1" spans="1:4" ht="22.5">
      <c r="A1" s="32" t="s">
        <v>121</v>
      </c>
      <c r="B1" s="32" t="s">
        <v>122</v>
      </c>
      <c r="C1" s="32" t="s">
        <v>0</v>
      </c>
      <c r="D1" s="32" t="s">
        <v>27</v>
      </c>
    </row>
    <row r="2" ht="22.5">
      <c r="A2" s="32" t="s">
        <v>38</v>
      </c>
    </row>
    <row r="3" spans="1:7" ht="22.5">
      <c r="A3" s="36" t="s">
        <v>190</v>
      </c>
      <c r="B3" s="36" t="str">
        <f>+MT!$B$5</f>
        <v>Filipi Štěpán</v>
      </c>
      <c r="C3" s="36" t="str">
        <f>MT!$C$2</f>
        <v>Moravská Třebová</v>
      </c>
      <c r="D3" s="36" t="str">
        <f>VLOOKUP(A3,F:G,2,0)</f>
        <v> 2:14.03</v>
      </c>
      <c r="F3" s="32" t="s">
        <v>176</v>
      </c>
      <c r="G3" s="32" t="s">
        <v>123</v>
      </c>
    </row>
    <row r="4" spans="1:7" ht="22.5">
      <c r="A4" s="36" t="s">
        <v>199</v>
      </c>
      <c r="B4" s="36" t="str">
        <f>+MT!$B$6</f>
        <v>Kaláb Ondřej</v>
      </c>
      <c r="C4" s="36" t="str">
        <f>MT!$C$2</f>
        <v>Moravská Třebová</v>
      </c>
      <c r="D4" s="36" t="str">
        <f aca="true" t="shared" si="0" ref="D4:D26">VLOOKUP(A4,F$1:G$65536,2,0)</f>
        <v> 2:39.76</v>
      </c>
      <c r="F4" s="32" t="s">
        <v>180</v>
      </c>
      <c r="G4" s="32" t="s">
        <v>124</v>
      </c>
    </row>
    <row r="5" spans="1:7" ht="22.5">
      <c r="A5" s="36" t="s">
        <v>196</v>
      </c>
      <c r="B5" s="36" t="str">
        <f>+MT!$B$7</f>
        <v>Kučera Jakub</v>
      </c>
      <c r="C5" s="36" t="str">
        <f>MT!$C$2</f>
        <v>Moravská Třebová</v>
      </c>
      <c r="D5" s="36" t="str">
        <f t="shared" si="0"/>
        <v> 2:21.53</v>
      </c>
      <c r="F5" s="32" t="s">
        <v>181</v>
      </c>
      <c r="G5" s="32" t="s">
        <v>125</v>
      </c>
    </row>
    <row r="6" spans="1:7" ht="22.5">
      <c r="A6" s="36" t="s">
        <v>195</v>
      </c>
      <c r="B6" s="36" t="str">
        <f>+Žamberk!$B$5</f>
        <v>Martinec Vojtěch</v>
      </c>
      <c r="C6" s="36" t="str">
        <f>Žamberk!$C$2</f>
        <v>Žamberk</v>
      </c>
      <c r="D6" s="36" t="str">
        <f t="shared" si="0"/>
        <v> 2:20.01</v>
      </c>
      <c r="F6" s="32" t="s">
        <v>177</v>
      </c>
      <c r="G6" s="32" t="s">
        <v>126</v>
      </c>
    </row>
    <row r="7" spans="1:7" ht="22.5">
      <c r="A7" s="36" t="s">
        <v>197</v>
      </c>
      <c r="B7" s="36" t="str">
        <f>+Žamberk!$B$6</f>
        <v>Tobiška Václav</v>
      </c>
      <c r="C7" s="36" t="str">
        <f>Žamberk!$C$2</f>
        <v>Žamberk</v>
      </c>
      <c r="D7" s="36" t="str">
        <f t="shared" si="0"/>
        <v> 2:22.25</v>
      </c>
      <c r="F7" s="32" t="s">
        <v>178</v>
      </c>
      <c r="G7" s="32" t="s">
        <v>127</v>
      </c>
    </row>
    <row r="8" spans="1:7" ht="22.5">
      <c r="A8" s="36" t="s">
        <v>194</v>
      </c>
      <c r="B8" s="36" t="str">
        <f>+Žamberk!$B$7</f>
        <v>Jansa Matěj</v>
      </c>
      <c r="C8" s="36" t="str">
        <f>Žamberk!$C$2</f>
        <v>Žamberk</v>
      </c>
      <c r="D8" s="36" t="str">
        <f t="shared" si="0"/>
        <v> 2:17.37</v>
      </c>
      <c r="F8" s="32" t="s">
        <v>179</v>
      </c>
      <c r="G8" s="32" t="s">
        <v>128</v>
      </c>
    </row>
    <row r="9" spans="1:7" ht="22.5">
      <c r="A9" s="36" t="s">
        <v>177</v>
      </c>
      <c r="B9" s="36" t="str">
        <f>+Lanškroun!$B$5</f>
        <v>Heger Šimon</v>
      </c>
      <c r="C9" s="36" t="str">
        <f>Lanškroun!$C$2</f>
        <v>Lanškroun</v>
      </c>
      <c r="D9" s="36" t="str">
        <f t="shared" si="0"/>
        <v> 2:01.30</v>
      </c>
      <c r="F9" s="32" t="s">
        <v>182</v>
      </c>
      <c r="G9" s="32" t="s">
        <v>129</v>
      </c>
    </row>
    <row r="10" spans="1:7" ht="22.5">
      <c r="A10" s="36" t="s">
        <v>191</v>
      </c>
      <c r="B10" s="36" t="str">
        <f>+Lanškroun!$B$6</f>
        <v>Zajíček Vojtěch</v>
      </c>
      <c r="C10" s="36" t="str">
        <f>Lanškroun!$C$2</f>
        <v>Lanškroun</v>
      </c>
      <c r="D10" s="36" t="str">
        <f t="shared" si="0"/>
        <v> 2:15.19</v>
      </c>
      <c r="F10" s="32" t="s">
        <v>183</v>
      </c>
      <c r="G10" s="32" t="s">
        <v>130</v>
      </c>
    </row>
    <row r="11" spans="1:7" ht="22.5">
      <c r="A11" s="36" t="s">
        <v>192</v>
      </c>
      <c r="B11" s="36" t="str">
        <f>+Lanškroun!$B$7</f>
        <v>Suldovský Šimon</v>
      </c>
      <c r="C11" s="36" t="str">
        <f>Lanškroun!$C$2</f>
        <v>Lanškroun</v>
      </c>
      <c r="D11" s="36" t="str">
        <f t="shared" si="0"/>
        <v> 2:15.29</v>
      </c>
      <c r="F11" s="32" t="s">
        <v>184</v>
      </c>
      <c r="G11" s="32" t="s">
        <v>131</v>
      </c>
    </row>
    <row r="12" spans="1:7" ht="22.5">
      <c r="A12" s="36" t="s">
        <v>184</v>
      </c>
      <c r="B12" s="36" t="str">
        <f>+Iscarex!$B$5</f>
        <v>Hanik Maxim</v>
      </c>
      <c r="C12" s="36" t="str">
        <f>Iscarex!$C$2</f>
        <v>ISCAREX</v>
      </c>
      <c r="D12" s="36" t="str">
        <f t="shared" si="0"/>
        <v> 2:08.06</v>
      </c>
      <c r="F12" s="32" t="s">
        <v>185</v>
      </c>
      <c r="G12" s="32" t="s">
        <v>132</v>
      </c>
    </row>
    <row r="13" spans="1:7" ht="22.5">
      <c r="A13" s="36" t="s">
        <v>193</v>
      </c>
      <c r="B13" s="36" t="str">
        <f>+Iscarex!$B$6</f>
        <v>Řehák Marek</v>
      </c>
      <c r="C13" s="36" t="str">
        <f>Iscarex!$C$2</f>
        <v>ISCAREX</v>
      </c>
      <c r="D13" s="36" t="str">
        <f t="shared" si="0"/>
        <v> 2:16.50</v>
      </c>
      <c r="F13" s="32" t="s">
        <v>186</v>
      </c>
      <c r="G13" s="32" t="s">
        <v>133</v>
      </c>
    </row>
    <row r="14" spans="1:7" ht="22.5">
      <c r="A14" s="36" t="s">
        <v>182</v>
      </c>
      <c r="B14" s="36" t="str">
        <f>+Iscarex!$B$7</f>
        <v>Kompošt Radovan</v>
      </c>
      <c r="C14" s="36" t="str">
        <f>Iscarex!$C$2</f>
        <v>ISCAREX</v>
      </c>
      <c r="D14" s="36" t="str">
        <f t="shared" si="0"/>
        <v> 2:04.74</v>
      </c>
      <c r="F14" s="32" t="s">
        <v>187</v>
      </c>
      <c r="G14" s="32" t="s">
        <v>134</v>
      </c>
    </row>
    <row r="15" spans="1:7" ht="22.5">
      <c r="A15" s="36" t="s">
        <v>180</v>
      </c>
      <c r="B15" s="36" t="str">
        <f>+Polička!$B$5</f>
        <v>Šafář Samuel  </v>
      </c>
      <c r="C15" s="36" t="str">
        <f>Polička!$C$2</f>
        <v>Polička</v>
      </c>
      <c r="D15" s="36" t="str">
        <f t="shared" si="0"/>
        <v> 1:59.91</v>
      </c>
      <c r="F15" s="32" t="s">
        <v>188</v>
      </c>
      <c r="G15" s="32" t="s">
        <v>135</v>
      </c>
    </row>
    <row r="16" spans="1:7" ht="22.5">
      <c r="A16" s="36" t="s">
        <v>176</v>
      </c>
      <c r="B16" s="36" t="str">
        <f>+Polička!$B$6</f>
        <v>Krištof Jan</v>
      </c>
      <c r="C16" s="36" t="str">
        <f>Polička!$C$2</f>
        <v>Polička</v>
      </c>
      <c r="D16" s="36" t="str">
        <f t="shared" si="0"/>
        <v> 1:58.84</v>
      </c>
      <c r="F16" s="32" t="s">
        <v>189</v>
      </c>
      <c r="G16" s="32" t="s">
        <v>136</v>
      </c>
    </row>
    <row r="17" spans="1:7" ht="22.5">
      <c r="A17" s="36" t="s">
        <v>189</v>
      </c>
      <c r="B17" s="36" t="str">
        <f>+Polička!$B$7</f>
        <v>Král Vojtěch</v>
      </c>
      <c r="C17" s="36" t="str">
        <f>Polička!$C$2</f>
        <v>Polička</v>
      </c>
      <c r="D17" s="36" t="str">
        <f t="shared" si="0"/>
        <v> 2:13.53</v>
      </c>
      <c r="F17" s="32" t="s">
        <v>190</v>
      </c>
      <c r="G17" s="32" t="s">
        <v>137</v>
      </c>
    </row>
    <row r="18" spans="1:7" ht="22.5">
      <c r="A18" s="36" t="s">
        <v>181</v>
      </c>
      <c r="B18" s="36" t="str">
        <f>+SY_A!$B$5</f>
        <v>Kraus Šimon</v>
      </c>
      <c r="C18" s="36" t="str">
        <f>SY_A!$C$2</f>
        <v>Svitavy A</v>
      </c>
      <c r="D18" s="36" t="str">
        <f t="shared" si="0"/>
        <v> 2:01.13</v>
      </c>
      <c r="F18" s="32" t="s">
        <v>191</v>
      </c>
      <c r="G18" s="32" t="s">
        <v>138</v>
      </c>
    </row>
    <row r="19" spans="1:7" ht="22.5">
      <c r="A19" s="36" t="s">
        <v>179</v>
      </c>
      <c r="B19" s="36" t="str">
        <f>+SY_A!$B$6</f>
        <v>Kroulík Jan</v>
      </c>
      <c r="C19" s="36" t="str">
        <f>SY_A!$C$2</f>
        <v>Svitavy A</v>
      </c>
      <c r="D19" s="36" t="str">
        <f t="shared" si="0"/>
        <v> 2:04.27</v>
      </c>
      <c r="F19" s="32" t="s">
        <v>192</v>
      </c>
      <c r="G19" s="32" t="s">
        <v>139</v>
      </c>
    </row>
    <row r="20" spans="1:7" ht="22.5">
      <c r="A20" s="36" t="s">
        <v>185</v>
      </c>
      <c r="B20" s="36" t="str">
        <f>+SY_A!$B$7</f>
        <v>Pikovský Aleš</v>
      </c>
      <c r="C20" s="36" t="str">
        <f>SY_A!$C$2</f>
        <v>Svitavy A</v>
      </c>
      <c r="D20" s="36" t="str">
        <f t="shared" si="0"/>
        <v> 2:08.64</v>
      </c>
      <c r="F20" s="32" t="s">
        <v>193</v>
      </c>
      <c r="G20" s="32" t="s">
        <v>140</v>
      </c>
    </row>
    <row r="21" spans="1:7" ht="22.5">
      <c r="A21" s="36" t="s">
        <v>186</v>
      </c>
      <c r="B21" s="36" t="str">
        <f>+'Dl.Třeb'!$B$5</f>
        <v>Seknička Tobiáš</v>
      </c>
      <c r="C21" s="36" t="str">
        <f>'Dl.Třeb'!$C$2</f>
        <v>Dlouhá Třebová</v>
      </c>
      <c r="D21" s="36" t="str">
        <f t="shared" si="0"/>
        <v> 2:11.14</v>
      </c>
      <c r="F21" s="32" t="s">
        <v>194</v>
      </c>
      <c r="G21" s="32" t="s">
        <v>141</v>
      </c>
    </row>
    <row r="22" spans="1:7" ht="22.5">
      <c r="A22" s="36" t="s">
        <v>187</v>
      </c>
      <c r="B22" s="36" t="str">
        <f>+'Dl.Třeb'!$B$6</f>
        <v>Víťazka Dominik</v>
      </c>
      <c r="C22" s="36" t="str">
        <f>'Dl.Třeb'!$C$2</f>
        <v>Dlouhá Třebová</v>
      </c>
      <c r="D22" s="36" t="str">
        <f t="shared" si="0"/>
        <v> 2:11.68</v>
      </c>
      <c r="F22" s="32" t="s">
        <v>195</v>
      </c>
      <c r="G22" s="32" t="s">
        <v>142</v>
      </c>
    </row>
    <row r="23" spans="1:7" ht="22.5">
      <c r="A23" s="36" t="s">
        <v>183</v>
      </c>
      <c r="B23" s="36" t="str">
        <f>+'Dl.Třeb'!$B$7</f>
        <v>Marek Vladimír</v>
      </c>
      <c r="C23" s="36" t="str">
        <f>'Dl.Třeb'!$C$2</f>
        <v>Dlouhá Třebová</v>
      </c>
      <c r="D23" s="36" t="str">
        <f t="shared" si="0"/>
        <v> 2:07.08</v>
      </c>
      <c r="F23" s="32" t="s">
        <v>196</v>
      </c>
      <c r="G23" s="32" t="s">
        <v>143</v>
      </c>
    </row>
    <row r="24" spans="1:7" ht="22.5">
      <c r="A24" s="36" t="s">
        <v>188</v>
      </c>
      <c r="B24" s="36" t="str">
        <f>+Ústí!$B$5</f>
        <v>Mlynář Marek</v>
      </c>
      <c r="C24" s="36" t="str">
        <f>Ústí!$C$2</f>
        <v>Ústí nad Orlicí</v>
      </c>
      <c r="D24" s="36" t="str">
        <f t="shared" si="0"/>
        <v> 2:12.96</v>
      </c>
      <c r="F24" s="32" t="s">
        <v>197</v>
      </c>
      <c r="G24" s="32" t="s">
        <v>144</v>
      </c>
    </row>
    <row r="25" spans="1:7" ht="22.5">
      <c r="A25" s="36" t="s">
        <v>178</v>
      </c>
      <c r="B25" s="36" t="str">
        <f>+Ústí!$B$6</f>
        <v>Vacek Jiří</v>
      </c>
      <c r="C25" s="36" t="str">
        <f>Ústí!$C$2</f>
        <v>Ústí nad Orlicí</v>
      </c>
      <c r="D25" s="36" t="str">
        <f t="shared" si="0"/>
        <v> 2:01.60</v>
      </c>
      <c r="F25" s="32" t="s">
        <v>198</v>
      </c>
      <c r="G25" s="32" t="s">
        <v>145</v>
      </c>
    </row>
    <row r="26" spans="1:7" ht="22.5">
      <c r="A26" s="36" t="s">
        <v>198</v>
      </c>
      <c r="B26" s="36" t="str">
        <f>+Ústí!$B$7</f>
        <v>Šifalda Samuel</v>
      </c>
      <c r="C26" s="36" t="str">
        <f>Ústí!$C$2</f>
        <v>Ústí nad Orlicí</v>
      </c>
      <c r="D26" s="36" t="str">
        <f t="shared" si="0"/>
        <v> 2:22.90</v>
      </c>
      <c r="F26" s="32" t="s">
        <v>199</v>
      </c>
      <c r="G26" s="32" t="s">
        <v>146</v>
      </c>
    </row>
    <row r="28" ht="22.5">
      <c r="A28" s="32" t="s">
        <v>39</v>
      </c>
    </row>
    <row r="29" spans="1:7" ht="22.5">
      <c r="A29" s="36" t="s">
        <v>200</v>
      </c>
      <c r="B29" s="36" t="str">
        <f>+SY_B!$B$5</f>
        <v>Zelinka Marek</v>
      </c>
      <c r="C29" s="36" t="str">
        <f>SY_B!$C$2</f>
        <v>Svitavy B</v>
      </c>
      <c r="D29" s="36" t="str">
        <f aca="true" t="shared" si="1" ref="D29:D57">VLOOKUP(A29,F$1:G$65536,2,0)</f>
        <v> 2:49.77</v>
      </c>
      <c r="F29" s="32" t="s">
        <v>210</v>
      </c>
      <c r="G29" s="32" t="s">
        <v>147</v>
      </c>
    </row>
    <row r="30" spans="1:7" ht="22.5">
      <c r="A30" s="36" t="s">
        <v>201</v>
      </c>
      <c r="B30" s="36" t="str">
        <f>+SY_B!$B$6</f>
        <v>Prosser Štěpán</v>
      </c>
      <c r="C30" s="36" t="str">
        <f>SY_B!$C$2</f>
        <v>Svitavy B</v>
      </c>
      <c r="D30" s="36" t="str">
        <f t="shared" si="1"/>
        <v> 2:37.98</v>
      </c>
      <c r="F30" s="32" t="s">
        <v>225</v>
      </c>
      <c r="G30" s="32" t="s">
        <v>148</v>
      </c>
    </row>
    <row r="31" spans="1:7" ht="22.5">
      <c r="A31" s="36" t="s">
        <v>202</v>
      </c>
      <c r="B31" s="36" t="str">
        <f>+SY_B!$B$7</f>
        <v>Maček Tomáš</v>
      </c>
      <c r="C31" s="36" t="str">
        <f>SY_B!$C$2</f>
        <v>Svitavy B</v>
      </c>
      <c r="D31" s="36" t="str">
        <f t="shared" si="1"/>
        <v> 2:50.78</v>
      </c>
      <c r="F31" s="32" t="s">
        <v>214</v>
      </c>
      <c r="G31" s="32" t="s">
        <v>149</v>
      </c>
    </row>
    <row r="32" spans="1:7" ht="22.5">
      <c r="A32" s="36" t="s">
        <v>203</v>
      </c>
      <c r="B32" s="36" t="str">
        <f>+MT!$B$8</f>
        <v>Roche Sebastian</v>
      </c>
      <c r="C32" s="36" t="str">
        <f>MT!$C$2</f>
        <v>Moravská Třebová</v>
      </c>
      <c r="D32" s="36" t="str">
        <f t="shared" si="1"/>
        <v> 2:49.78</v>
      </c>
      <c r="F32" s="32" t="s">
        <v>212</v>
      </c>
      <c r="G32" s="32" t="s">
        <v>150</v>
      </c>
    </row>
    <row r="33" spans="1:7" ht="22.5">
      <c r="A33" s="36" t="s">
        <v>204</v>
      </c>
      <c r="B33" s="36" t="str">
        <f>+Žamberk!$B$8</f>
        <v>Pachel Jiří</v>
      </c>
      <c r="C33" s="36" t="str">
        <f>Žamberk!$C$2</f>
        <v>Žamberk</v>
      </c>
      <c r="D33" s="36" t="str">
        <f t="shared" si="1"/>
        <v> 2:26.13</v>
      </c>
      <c r="F33" s="32" t="s">
        <v>220</v>
      </c>
      <c r="G33" s="32" t="s">
        <v>151</v>
      </c>
    </row>
    <row r="34" spans="1:7" ht="22.5">
      <c r="A34" s="36" t="s">
        <v>205</v>
      </c>
      <c r="B34" s="36" t="str">
        <f>+Žamberk!$B$9</f>
        <v>Martikán Radim</v>
      </c>
      <c r="C34" s="36" t="str">
        <f>Žamberk!$C$2</f>
        <v>Žamberk</v>
      </c>
      <c r="D34" s="36" t="str">
        <f t="shared" si="1"/>
        <v> 2:47.59</v>
      </c>
      <c r="F34" s="32" t="s">
        <v>213</v>
      </c>
      <c r="G34" s="32" t="s">
        <v>152</v>
      </c>
    </row>
    <row r="35" spans="1:7" ht="22.5">
      <c r="A35" s="36" t="s">
        <v>206</v>
      </c>
      <c r="B35" s="36" t="str">
        <f>+Lanškroun!$B$8</f>
        <v>Valenta Lukáš</v>
      </c>
      <c r="C35" s="36" t="str">
        <f>Lanškroun!$C$2</f>
        <v>Lanškroun</v>
      </c>
      <c r="D35" s="36" t="str">
        <f t="shared" si="1"/>
        <v> 2:36.81</v>
      </c>
      <c r="F35" s="32" t="s">
        <v>207</v>
      </c>
      <c r="G35" s="32" t="s">
        <v>153</v>
      </c>
    </row>
    <row r="36" spans="1:7" ht="22.5">
      <c r="A36" s="36" t="s">
        <v>207</v>
      </c>
      <c r="B36" s="36" t="str">
        <f>+Lanškroun!$B$9</f>
        <v>Resler Filip</v>
      </c>
      <c r="C36" s="36" t="str">
        <f>Lanškroun!$C$2</f>
        <v>Lanškroun</v>
      </c>
      <c r="D36" s="36" t="str">
        <f t="shared" si="1"/>
        <v> 2:19.81</v>
      </c>
      <c r="F36" s="32" t="s">
        <v>211</v>
      </c>
      <c r="G36" s="32" t="s">
        <v>154</v>
      </c>
    </row>
    <row r="37" spans="1:7" ht="22.5">
      <c r="A37" s="36" t="s">
        <v>208</v>
      </c>
      <c r="B37" s="36" t="str">
        <f>+Iscarex!$B$8</f>
        <v>Marek Patrik</v>
      </c>
      <c r="C37" s="36" t="str">
        <f>Iscarex!$C$2</f>
        <v>ISCAREX</v>
      </c>
      <c r="D37" s="36" t="str">
        <f t="shared" si="1"/>
        <v> 2:25.65</v>
      </c>
      <c r="F37" s="32" t="s">
        <v>209</v>
      </c>
      <c r="G37" s="32" t="s">
        <v>155</v>
      </c>
    </row>
    <row r="38" spans="1:7" ht="22.5">
      <c r="A38" s="36" t="s">
        <v>209</v>
      </c>
      <c r="B38" s="36" t="str">
        <f>+Iscarex!$B$9</f>
        <v>Rybička Dominik</v>
      </c>
      <c r="C38" s="36" t="str">
        <f>Iscarex!$C$2</f>
        <v>ISCAREX</v>
      </c>
      <c r="D38" s="36" t="str">
        <f t="shared" si="1"/>
        <v> 2:25.06</v>
      </c>
      <c r="F38" s="32" t="s">
        <v>215</v>
      </c>
      <c r="G38" s="32" t="s">
        <v>156</v>
      </c>
    </row>
    <row r="39" spans="1:7" ht="22.5">
      <c r="A39" s="36" t="s">
        <v>210</v>
      </c>
      <c r="B39" s="36" t="str">
        <f>+Polička!$B$8</f>
        <v>Mach Tomáš</v>
      </c>
      <c r="C39" s="36" t="str">
        <f>Polička!$C$2</f>
        <v>Polička</v>
      </c>
      <c r="D39" s="36" t="str">
        <f t="shared" si="1"/>
        <v> 2:10.14</v>
      </c>
      <c r="F39" s="32" t="s">
        <v>208</v>
      </c>
      <c r="G39" s="32" t="s">
        <v>157</v>
      </c>
    </row>
    <row r="40" spans="1:7" ht="22.5">
      <c r="A40" s="36" t="s">
        <v>211</v>
      </c>
      <c r="B40" s="36" t="str">
        <f>+SY_A!$B$8</f>
        <v>Bryška Tomáš</v>
      </c>
      <c r="C40" s="36" t="str">
        <f>SY_A!$C$2</f>
        <v>Svitavy A</v>
      </c>
      <c r="D40" s="36" t="str">
        <f t="shared" si="1"/>
        <v> 2:20.89</v>
      </c>
      <c r="F40" s="32" t="s">
        <v>204</v>
      </c>
      <c r="G40" s="32" t="s">
        <v>158</v>
      </c>
    </row>
    <row r="41" spans="1:7" ht="22.5">
      <c r="A41" s="36" t="s">
        <v>212</v>
      </c>
      <c r="B41" s="36" t="str">
        <f>+SY_A!$B$9</f>
        <v>Janků Tomáš</v>
      </c>
      <c r="C41" s="36" t="str">
        <f>SY_A!$C$2</f>
        <v>Svitavy A</v>
      </c>
      <c r="D41" s="36" t="str">
        <f t="shared" si="1"/>
        <v> 2:15.35</v>
      </c>
      <c r="F41" s="32" t="s">
        <v>224</v>
      </c>
      <c r="G41" s="32" t="s">
        <v>159</v>
      </c>
    </row>
    <row r="42" spans="1:7" ht="22.5">
      <c r="A42" s="36" t="s">
        <v>213</v>
      </c>
      <c r="B42" s="36" t="str">
        <f>+'Dl.Třeb'!$B$8</f>
        <v>Kapoun Prokop</v>
      </c>
      <c r="C42" s="36" t="str">
        <f>'Dl.Třeb'!$C$2</f>
        <v>Dlouhá Třebová</v>
      </c>
      <c r="D42" s="36" t="str">
        <f t="shared" si="1"/>
        <v> 2:18.33</v>
      </c>
      <c r="F42" s="32" t="s">
        <v>222</v>
      </c>
      <c r="G42" s="32" t="s">
        <v>160</v>
      </c>
    </row>
    <row r="43" spans="1:7" ht="22.5">
      <c r="A43" s="36" t="s">
        <v>214</v>
      </c>
      <c r="B43" s="36" t="str">
        <f>+'Dl.Třeb'!$B$9</f>
        <v>Razým Daniel</v>
      </c>
      <c r="C43" s="36" t="str">
        <f>'Dl.Třeb'!$C$2</f>
        <v>Dlouhá Třebová</v>
      </c>
      <c r="D43" s="36" t="str">
        <f t="shared" si="1"/>
        <v> 2:14.50</v>
      </c>
      <c r="F43" s="32" t="s">
        <v>221</v>
      </c>
      <c r="G43" s="32" t="s">
        <v>161</v>
      </c>
    </row>
    <row r="44" spans="1:7" ht="22.5">
      <c r="A44" s="36" t="s">
        <v>215</v>
      </c>
      <c r="B44" s="36" t="str">
        <f>+Ústí!$B$8</f>
        <v>Osmík Tobiáš</v>
      </c>
      <c r="C44" s="36" t="str">
        <f>Ústí!$C$2</f>
        <v>Ústí nad Orlicí</v>
      </c>
      <c r="D44" s="36" t="str">
        <f t="shared" si="1"/>
        <v> 2:25.50</v>
      </c>
      <c r="F44" s="32" t="s">
        <v>219</v>
      </c>
      <c r="G44" s="32" t="s">
        <v>162</v>
      </c>
    </row>
    <row r="45" spans="1:7" ht="22.5">
      <c r="A45" s="36" t="s">
        <v>216</v>
      </c>
      <c r="B45" s="36" t="str">
        <f>+Ústí!$B$9</f>
        <v>Adámek Ondřej</v>
      </c>
      <c r="C45" s="36" t="str">
        <f>Ústí!$C$2</f>
        <v>Ústí nad Orlicí</v>
      </c>
      <c r="D45" s="36" t="str">
        <f t="shared" si="1"/>
        <v> 2:34.53</v>
      </c>
      <c r="F45" s="32" t="s">
        <v>216</v>
      </c>
      <c r="G45" s="32" t="s">
        <v>163</v>
      </c>
    </row>
    <row r="46" spans="1:7" ht="22.5">
      <c r="A46" s="36" t="s">
        <v>217</v>
      </c>
      <c r="B46" s="36" t="str">
        <f>+Lanškroun!$B$10</f>
        <v>Michal Šimon</v>
      </c>
      <c r="C46" s="36" t="str">
        <f>Lanškroun!$C$2</f>
        <v>Lanškroun</v>
      </c>
      <c r="D46" s="36" t="str">
        <f t="shared" si="1"/>
        <v> 2:35.24</v>
      </c>
      <c r="F46" s="32" t="s">
        <v>217</v>
      </c>
      <c r="G46" s="32" t="s">
        <v>164</v>
      </c>
    </row>
    <row r="47" spans="1:7" ht="22.5">
      <c r="A47" s="36" t="s">
        <v>218</v>
      </c>
      <c r="B47" s="36" t="str">
        <f>+Lanškroun!$B$11</f>
        <v>Jandejsek Michael</v>
      </c>
      <c r="C47" s="36" t="str">
        <f>Lanškroun!$C$2</f>
        <v>Lanškroun</v>
      </c>
      <c r="D47" s="36" t="str">
        <f t="shared" si="1"/>
        <v> 2:39.97</v>
      </c>
      <c r="F47" s="32" t="s">
        <v>206</v>
      </c>
      <c r="G47" s="32" t="s">
        <v>165</v>
      </c>
    </row>
    <row r="48" spans="1:7" ht="22.5">
      <c r="A48" s="36" t="s">
        <v>219</v>
      </c>
      <c r="B48" s="36" t="str">
        <f>+Lanškroun!$B$12</f>
        <v>Váně Jakub</v>
      </c>
      <c r="C48" s="36" t="str">
        <f>Lanškroun!$C$2</f>
        <v>Lanškroun</v>
      </c>
      <c r="D48" s="36" t="str">
        <f t="shared" si="1"/>
        <v> 2:30.25</v>
      </c>
      <c r="F48" s="32" t="s">
        <v>201</v>
      </c>
      <c r="G48" s="32" t="s">
        <v>166</v>
      </c>
    </row>
    <row r="49" spans="1:7" ht="22.5">
      <c r="A49" s="36" t="s">
        <v>220</v>
      </c>
      <c r="B49" s="36" t="str">
        <f>+SY_A!$B$10</f>
        <v>Nývlt Viktor</v>
      </c>
      <c r="C49" s="36" t="str">
        <f>SY_A!$C$2</f>
        <v>Svitavy A</v>
      </c>
      <c r="D49" s="36" t="str">
        <f t="shared" si="1"/>
        <v> 2:17.71</v>
      </c>
      <c r="F49" s="32" t="s">
        <v>227</v>
      </c>
      <c r="G49" s="32" t="s">
        <v>167</v>
      </c>
    </row>
    <row r="50" spans="1:7" ht="22.5">
      <c r="A50" s="36" t="s">
        <v>221</v>
      </c>
      <c r="B50" s="36" t="str">
        <f>+SY_A!$B$11</f>
        <v>Jelínek Jan</v>
      </c>
      <c r="C50" s="36" t="str">
        <f>SY_A!$C$2</f>
        <v>Svitavy A</v>
      </c>
      <c r="D50" s="36" t="str">
        <f t="shared" si="1"/>
        <v> 2:28.45</v>
      </c>
      <c r="F50" s="32" t="s">
        <v>218</v>
      </c>
      <c r="G50" s="32" t="s">
        <v>168</v>
      </c>
    </row>
    <row r="51" spans="1:7" ht="22.5">
      <c r="A51" s="36" t="s">
        <v>222</v>
      </c>
      <c r="B51" s="36" t="str">
        <f>+'Dl.Třeb'!$B$10</f>
        <v>Kašpar David</v>
      </c>
      <c r="C51" s="36" t="str">
        <f>'Dl.Třeb'!$C$2</f>
        <v>Dlouhá Třebová</v>
      </c>
      <c r="D51" s="36" t="str">
        <f t="shared" si="1"/>
        <v> 2:27.45</v>
      </c>
      <c r="F51" s="32" t="s">
        <v>205</v>
      </c>
      <c r="G51" s="32" t="s">
        <v>169</v>
      </c>
    </row>
    <row r="52" spans="1:7" ht="22.5">
      <c r="A52" s="36" t="s">
        <v>223</v>
      </c>
      <c r="B52" s="36" t="str">
        <f>+'Dl.Třeb'!$B$11</f>
        <v>Lorenc Patrik</v>
      </c>
      <c r="C52" s="36" t="str">
        <f>'Dl.Třeb'!$C$2</f>
        <v>Dlouhá Třebová</v>
      </c>
      <c r="D52" s="36" t="str">
        <f t="shared" si="1"/>
        <v> 2:56.67</v>
      </c>
      <c r="F52" s="32" t="s">
        <v>228</v>
      </c>
      <c r="G52" s="32" t="s">
        <v>170</v>
      </c>
    </row>
    <row r="53" spans="1:7" ht="22.5">
      <c r="A53" s="36" t="s">
        <v>224</v>
      </c>
      <c r="B53" s="36" t="str">
        <f>+Ústí!$B$10</f>
        <v>Blaško Jan</v>
      </c>
      <c r="C53" s="36" t="str">
        <f>Ústí!$C$2</f>
        <v>Ústí nad Orlicí</v>
      </c>
      <c r="D53" s="36" t="str">
        <f t="shared" si="1"/>
        <v> 2:27.10</v>
      </c>
      <c r="F53" s="32" t="s">
        <v>200</v>
      </c>
      <c r="G53" s="32" t="s">
        <v>171</v>
      </c>
    </row>
    <row r="54" spans="1:7" ht="22.5">
      <c r="A54" s="36" t="s">
        <v>225</v>
      </c>
      <c r="B54" s="36" t="str">
        <f>+Ústí!$B$11</f>
        <v>Hejtman Karel</v>
      </c>
      <c r="C54" s="36" t="str">
        <f>Ústí!$C$2</f>
        <v>Ústí nad Orlicí</v>
      </c>
      <c r="D54" s="36" t="str">
        <f t="shared" si="1"/>
        <v> 2:13.82</v>
      </c>
      <c r="F54" s="32" t="s">
        <v>203</v>
      </c>
      <c r="G54" s="32" t="s">
        <v>172</v>
      </c>
    </row>
    <row r="55" spans="1:7" ht="22.5">
      <c r="A55" s="36" t="s">
        <v>226</v>
      </c>
      <c r="B55" s="36" t="str">
        <f>+Ústí!$B$12</f>
        <v>Dobruský David</v>
      </c>
      <c r="C55" s="36" t="str">
        <f>Ústí!$C$2</f>
        <v>Ústí nad Orlicí</v>
      </c>
      <c r="D55" s="36" t="str">
        <f t="shared" si="1"/>
        <v> 2:51.79</v>
      </c>
      <c r="F55" s="32" t="s">
        <v>202</v>
      </c>
      <c r="G55" s="32" t="s">
        <v>173</v>
      </c>
    </row>
    <row r="56" spans="1:7" ht="22.5">
      <c r="A56" s="36" t="s">
        <v>228</v>
      </c>
      <c r="B56" s="36" t="str">
        <f>+Ústí!$B$15</f>
        <v>Vacek Václav</v>
      </c>
      <c r="C56" s="36" t="str">
        <f>Ústí!$C$2</f>
        <v>Ústí nad Orlicí</v>
      </c>
      <c r="D56" s="36" t="str">
        <f t="shared" si="1"/>
        <v> 2:47.89</v>
      </c>
      <c r="F56" s="32" t="s">
        <v>226</v>
      </c>
      <c r="G56" s="32" t="s">
        <v>174</v>
      </c>
    </row>
    <row r="57" spans="1:7" ht="22.5">
      <c r="A57" s="36" t="s">
        <v>227</v>
      </c>
      <c r="B57" s="36" t="str">
        <f>+Ústí!$B$16</f>
        <v>Šmíd Čeněk</v>
      </c>
      <c r="C57" s="36" t="str">
        <f>Ústí!$C$2</f>
        <v>Ústí nad Orlicí</v>
      </c>
      <c r="D57" s="36" t="str">
        <f t="shared" si="1"/>
        <v> 2:38.25</v>
      </c>
      <c r="F57" s="32" t="s">
        <v>223</v>
      </c>
      <c r="G57" s="32" t="s">
        <v>175</v>
      </c>
    </row>
  </sheetData>
  <sheetProtection/>
  <autoFilter ref="A1:D57"/>
  <printOptions/>
  <pageMargins left="0.25" right="0.25" top="0.75" bottom="0.75" header="0.3" footer="0.3"/>
  <pageSetup horizontalDpi="600" verticalDpi="600" orientation="portrait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60" zoomScaleNormal="70" zoomScalePageLayoutView="0" workbookViewId="0" topLeftCell="A42">
      <selection activeCell="D72" sqref="D72"/>
    </sheetView>
  </sheetViews>
  <sheetFormatPr defaultColWidth="22.28125" defaultRowHeight="12.75"/>
  <cols>
    <col min="1" max="1" width="10.421875" style="32" bestFit="1" customWidth="1"/>
    <col min="2" max="2" width="39.421875" style="32" customWidth="1"/>
    <col min="3" max="3" width="29.8515625" style="32" bestFit="1" customWidth="1"/>
    <col min="4" max="4" width="22.28125" style="38" customWidth="1"/>
    <col min="5" max="16384" width="22.28125" style="32" customWidth="1"/>
  </cols>
  <sheetData>
    <row r="1" spans="1:4" ht="22.5">
      <c r="A1" s="36" t="s">
        <v>37</v>
      </c>
      <c r="B1" s="36" t="s">
        <v>19</v>
      </c>
      <c r="C1" s="36" t="s">
        <v>0</v>
      </c>
      <c r="D1" s="37"/>
    </row>
    <row r="2" spans="1:4" ht="22.5">
      <c r="A2" s="36" t="s">
        <v>38</v>
      </c>
      <c r="B2" s="36"/>
      <c r="C2" s="36"/>
      <c r="D2" s="37"/>
    </row>
    <row r="3" spans="1:4" ht="22.5">
      <c r="A3" s="36">
        <v>1</v>
      </c>
      <c r="B3" s="36" t="str">
        <f>+MT!$B$5</f>
        <v>Filipi Štěpán</v>
      </c>
      <c r="C3" s="36" t="str">
        <f>MT!$C$2</f>
        <v>Moravská Třebová</v>
      </c>
      <c r="D3" s="37">
        <v>12.29</v>
      </c>
    </row>
    <row r="4" spans="1:4" ht="22.5">
      <c r="A4" s="36">
        <v>2</v>
      </c>
      <c r="B4" s="36" t="str">
        <f>+Žamberk!$B$5</f>
        <v>Martinec Vojtěch</v>
      </c>
      <c r="C4" s="36" t="str">
        <f>Žamberk!$C$2</f>
        <v>Žamberk</v>
      </c>
      <c r="D4" s="37">
        <v>9.82</v>
      </c>
    </row>
    <row r="5" spans="1:4" ht="22.5">
      <c r="A5" s="36">
        <v>3</v>
      </c>
      <c r="B5" s="36" t="str">
        <f>+Lanškroun!$B$5</f>
        <v>Heger Šimon</v>
      </c>
      <c r="C5" s="36" t="str">
        <f>Lanškroun!$C$2</f>
        <v>Lanškroun</v>
      </c>
      <c r="D5" s="37">
        <v>9.37</v>
      </c>
    </row>
    <row r="6" spans="1:4" ht="22.5">
      <c r="A6" s="36">
        <v>4</v>
      </c>
      <c r="B6" s="36" t="str">
        <f>+Iscarex!$B$5</f>
        <v>Hanik Maxim</v>
      </c>
      <c r="C6" s="36" t="str">
        <f>Iscarex!$C$2</f>
        <v>ISCAREX</v>
      </c>
      <c r="D6" s="37">
        <v>10.03</v>
      </c>
    </row>
    <row r="7" spans="1:4" ht="22.5">
      <c r="A7" s="36">
        <v>5</v>
      </c>
      <c r="B7" s="36" t="str">
        <f>+Polička!$B$5</f>
        <v>Šafář Samuel  </v>
      </c>
      <c r="C7" s="36" t="str">
        <f>Polička!$C$2</f>
        <v>Polička</v>
      </c>
      <c r="D7" s="37">
        <v>9.72</v>
      </c>
    </row>
    <row r="8" spans="1:4" ht="22.5">
      <c r="A8" s="36">
        <v>6</v>
      </c>
      <c r="B8" s="36" t="str">
        <f>+SY_A!$B$5</f>
        <v>Kraus Šimon</v>
      </c>
      <c r="C8" s="36" t="str">
        <f>SY_A!$C$2</f>
        <v>Svitavy A</v>
      </c>
      <c r="D8" s="37">
        <v>9.14</v>
      </c>
    </row>
    <row r="9" spans="1:4" ht="22.5">
      <c r="A9" s="36">
        <v>7</v>
      </c>
      <c r="B9" s="36" t="str">
        <f>+'Dl.Třeb'!$B$5</f>
        <v>Seknička Tobiáš</v>
      </c>
      <c r="C9" s="36" t="str">
        <f>'Dl.Třeb'!$C$2</f>
        <v>Dlouhá Třebová</v>
      </c>
      <c r="D9" s="37">
        <v>9.77</v>
      </c>
    </row>
    <row r="10" spans="1:4" ht="22.5">
      <c r="A10" s="36">
        <v>8</v>
      </c>
      <c r="B10" s="36" t="str">
        <f>+Ústí!$B$5</f>
        <v>Mlynář Marek</v>
      </c>
      <c r="C10" s="36" t="str">
        <f>Ústí!$C$2</f>
        <v>Ústí nad Orlicí</v>
      </c>
      <c r="D10" s="37">
        <v>8.91</v>
      </c>
    </row>
    <row r="11" spans="1:4" ht="22.5">
      <c r="A11" s="36"/>
      <c r="B11" s="36"/>
      <c r="C11" s="36"/>
      <c r="D11" s="37"/>
    </row>
    <row r="12" spans="1:4" ht="22.5">
      <c r="A12" s="36" t="s">
        <v>39</v>
      </c>
      <c r="B12" s="36"/>
      <c r="C12" s="36"/>
      <c r="D12" s="37"/>
    </row>
    <row r="13" spans="1:4" ht="22.5">
      <c r="A13" s="36">
        <v>1</v>
      </c>
      <c r="B13" s="36" t="str">
        <f>+MT!$B$6</f>
        <v>Kaláb Ondřej</v>
      </c>
      <c r="C13" s="36" t="str">
        <f>MT!$C$2</f>
        <v>Moravská Třebová</v>
      </c>
      <c r="D13" s="37">
        <v>11.06</v>
      </c>
    </row>
    <row r="14" spans="1:4" ht="22.5">
      <c r="A14" s="36">
        <v>2</v>
      </c>
      <c r="B14" s="36" t="str">
        <f>+Žamberk!$B$6</f>
        <v>Tobiška Václav</v>
      </c>
      <c r="C14" s="36" t="str">
        <f>Žamberk!$C$2</f>
        <v>Žamberk</v>
      </c>
      <c r="D14" s="37">
        <v>10.71</v>
      </c>
    </row>
    <row r="15" spans="1:4" ht="22.5">
      <c r="A15" s="36">
        <v>3</v>
      </c>
      <c r="B15" s="36" t="str">
        <f>+Lanškroun!$B$6</f>
        <v>Zajíček Vojtěch</v>
      </c>
      <c r="C15" s="36" t="str">
        <f>Lanškroun!$C$2</f>
        <v>Lanškroun</v>
      </c>
      <c r="D15" s="37">
        <v>9.2</v>
      </c>
    </row>
    <row r="16" spans="1:4" ht="22.5">
      <c r="A16" s="36">
        <v>4</v>
      </c>
      <c r="B16" s="36" t="str">
        <f>+Iscarex!$B$6</f>
        <v>Řehák Marek</v>
      </c>
      <c r="C16" s="36" t="str">
        <f>Iscarex!$C$2</f>
        <v>ISCAREX</v>
      </c>
      <c r="D16" s="37">
        <v>9.95</v>
      </c>
    </row>
    <row r="17" spans="1:4" ht="22.5">
      <c r="A17" s="36">
        <v>5</v>
      </c>
      <c r="B17" s="36" t="str">
        <f>+Polička!$B$6</f>
        <v>Krištof Jan</v>
      </c>
      <c r="C17" s="36" t="str">
        <f>Polička!$C$2</f>
        <v>Polička</v>
      </c>
      <c r="D17" s="37">
        <v>9.43</v>
      </c>
    </row>
    <row r="18" spans="1:4" ht="22.5">
      <c r="A18" s="36">
        <v>6</v>
      </c>
      <c r="B18" s="36" t="str">
        <f>+SY_A!$B$6</f>
        <v>Kroulík Jan</v>
      </c>
      <c r="C18" s="36" t="str">
        <f>SY_A!$C$2</f>
        <v>Svitavy A</v>
      </c>
      <c r="D18" s="37">
        <v>9.44</v>
      </c>
    </row>
    <row r="19" spans="1:4" ht="22.5">
      <c r="A19" s="36">
        <v>7</v>
      </c>
      <c r="B19" s="36" t="str">
        <f>+'Dl.Třeb'!$B$6</f>
        <v>Víťazka Dominik</v>
      </c>
      <c r="C19" s="36" t="str">
        <f>'Dl.Třeb'!$C$2</f>
        <v>Dlouhá Třebová</v>
      </c>
      <c r="D19" s="37">
        <v>9.71</v>
      </c>
    </row>
    <row r="20" spans="1:4" ht="22.5">
      <c r="A20" s="36">
        <v>8</v>
      </c>
      <c r="B20" s="36" t="str">
        <f>+Ústí!$B$6</f>
        <v>Vacek Jiří</v>
      </c>
      <c r="C20" s="36" t="str">
        <f>Ústí!$C$2</f>
        <v>Ústí nad Orlicí</v>
      </c>
      <c r="D20" s="37">
        <v>9.73</v>
      </c>
    </row>
    <row r="21" spans="1:4" ht="22.5">
      <c r="A21" s="36"/>
      <c r="B21" s="36"/>
      <c r="C21" s="36"/>
      <c r="D21" s="37"/>
    </row>
    <row r="22" spans="1:4" ht="22.5">
      <c r="A22" s="36" t="s">
        <v>40</v>
      </c>
      <c r="B22" s="36"/>
      <c r="C22" s="36"/>
      <c r="D22" s="37"/>
    </row>
    <row r="23" spans="1:4" ht="22.5">
      <c r="A23" s="36">
        <v>1</v>
      </c>
      <c r="B23" s="36" t="str">
        <f>+MT!$B$7</f>
        <v>Kučera Jakub</v>
      </c>
      <c r="C23" s="36" t="str">
        <f>MT!$C$2</f>
        <v>Moravská Třebová</v>
      </c>
      <c r="D23" s="37">
        <v>10.77</v>
      </c>
    </row>
    <row r="24" spans="1:4" ht="22.5">
      <c r="A24" s="36">
        <v>2</v>
      </c>
      <c r="B24" s="36" t="str">
        <f>+Žamberk!$B$7</f>
        <v>Jansa Matěj</v>
      </c>
      <c r="C24" s="36" t="str">
        <f>Žamberk!$C$2</f>
        <v>Žamberk</v>
      </c>
      <c r="D24" s="37">
        <v>10.63</v>
      </c>
    </row>
    <row r="25" spans="1:4" ht="22.5">
      <c r="A25" s="36">
        <v>3</v>
      </c>
      <c r="B25" s="36" t="str">
        <f>+Lanškroun!$B$7</f>
        <v>Suldovský Šimon</v>
      </c>
      <c r="C25" s="36" t="str">
        <f>Lanškroun!$C$2</f>
        <v>Lanškroun</v>
      </c>
      <c r="D25" s="37">
        <v>9.88</v>
      </c>
    </row>
    <row r="26" spans="1:4" ht="22.5">
      <c r="A26" s="36">
        <v>4</v>
      </c>
      <c r="B26" s="36" t="str">
        <f>+Iscarex!$B$7</f>
        <v>Kompošt Radovan</v>
      </c>
      <c r="C26" s="36" t="str">
        <f>Iscarex!$C$2</f>
        <v>ISCAREX</v>
      </c>
      <c r="D26" s="37">
        <v>9.69</v>
      </c>
    </row>
    <row r="27" spans="1:4" ht="22.5">
      <c r="A27" s="36">
        <v>5</v>
      </c>
      <c r="B27" s="36" t="str">
        <f>+Polička!$B$7</f>
        <v>Král Vojtěch</v>
      </c>
      <c r="C27" s="36" t="str">
        <f>Polička!$C$2</f>
        <v>Polička</v>
      </c>
      <c r="D27" s="37">
        <v>10.12</v>
      </c>
    </row>
    <row r="28" spans="1:4" ht="22.5">
      <c r="A28" s="36">
        <v>6</v>
      </c>
      <c r="B28" s="36" t="str">
        <f>+SY_A!$B$7</f>
        <v>Pikovský Aleš</v>
      </c>
      <c r="C28" s="36" t="str">
        <f>SY_A!$C$2</f>
        <v>Svitavy A</v>
      </c>
      <c r="D28" s="37">
        <v>10.16</v>
      </c>
    </row>
    <row r="29" spans="1:4" ht="22.5">
      <c r="A29" s="36">
        <v>7</v>
      </c>
      <c r="B29" s="36" t="str">
        <f>+'Dl.Třeb'!$B$7</f>
        <v>Marek Vladimír</v>
      </c>
      <c r="C29" s="36" t="str">
        <f>'Dl.Třeb'!$C$2</f>
        <v>Dlouhá Třebová</v>
      </c>
      <c r="D29" s="37">
        <v>10.16</v>
      </c>
    </row>
    <row r="30" spans="1:4" ht="22.5">
      <c r="A30" s="36">
        <v>8</v>
      </c>
      <c r="B30" s="36" t="str">
        <f>+Ústí!$B$7</f>
        <v>Šifalda Samuel</v>
      </c>
      <c r="C30" s="36" t="str">
        <f>Ústí!$C$2</f>
        <v>Ústí nad Orlicí</v>
      </c>
      <c r="D30" s="37">
        <v>10.37</v>
      </c>
    </row>
    <row r="31" spans="1:4" ht="22.5">
      <c r="A31" s="36"/>
      <c r="B31" s="36"/>
      <c r="C31" s="36"/>
      <c r="D31" s="37"/>
    </row>
    <row r="32" spans="1:4" ht="22.5">
      <c r="A32" s="36" t="s">
        <v>41</v>
      </c>
      <c r="B32" s="36"/>
      <c r="C32" s="36"/>
      <c r="D32" s="37"/>
    </row>
    <row r="33" spans="1:4" ht="22.5">
      <c r="A33" s="36">
        <v>1</v>
      </c>
      <c r="B33" s="36" t="str">
        <f>+MT!$B$8</f>
        <v>Roche Sebastian</v>
      </c>
      <c r="C33" s="36" t="str">
        <f>MT!$C$2</f>
        <v>Moravská Třebová</v>
      </c>
      <c r="D33" s="37">
        <v>12.85</v>
      </c>
    </row>
    <row r="34" spans="1:4" ht="22.5">
      <c r="A34" s="36">
        <v>2</v>
      </c>
      <c r="B34" s="36" t="str">
        <f>+Žamberk!$B$8</f>
        <v>Pachel Jiří</v>
      </c>
      <c r="C34" s="36" t="str">
        <f>Žamberk!$C$2</f>
        <v>Žamberk</v>
      </c>
      <c r="D34" s="37">
        <v>10.94</v>
      </c>
    </row>
    <row r="35" spans="1:4" ht="22.5">
      <c r="A35" s="36">
        <v>3</v>
      </c>
      <c r="B35" s="36" t="str">
        <f>+Lanškroun!$B$8</f>
        <v>Valenta Lukáš</v>
      </c>
      <c r="C35" s="36" t="str">
        <f>Lanškroun!$C$2</f>
        <v>Lanškroun</v>
      </c>
      <c r="D35" s="37">
        <v>9.44</v>
      </c>
    </row>
    <row r="36" spans="1:4" ht="22.5">
      <c r="A36" s="36">
        <v>4</v>
      </c>
      <c r="B36" s="36" t="str">
        <f>+Iscarex!$B$8</f>
        <v>Marek Patrik</v>
      </c>
      <c r="C36" s="36" t="str">
        <f>Iscarex!$C$2</f>
        <v>ISCAREX</v>
      </c>
      <c r="D36" s="37">
        <v>10.47</v>
      </c>
    </row>
    <row r="37" spans="1:4" ht="22.5">
      <c r="A37" s="36">
        <v>5</v>
      </c>
      <c r="B37" s="36" t="str">
        <f>+Polička!$B$8</f>
        <v>Mach Tomáš</v>
      </c>
      <c r="C37" s="36" t="str">
        <f>Polička!$C$2</f>
        <v>Polička</v>
      </c>
      <c r="D37" s="37">
        <v>10.02</v>
      </c>
    </row>
    <row r="38" spans="1:4" ht="22.5">
      <c r="A38" s="36">
        <v>6</v>
      </c>
      <c r="B38" s="36" t="str">
        <f>+SY_A!$B$8</f>
        <v>Bryška Tomáš</v>
      </c>
      <c r="C38" s="36" t="str">
        <f>SY_A!$C$2</f>
        <v>Svitavy A</v>
      </c>
      <c r="D38" s="37">
        <v>9.7</v>
      </c>
    </row>
    <row r="39" spans="1:4" ht="22.5">
      <c r="A39" s="36">
        <v>7</v>
      </c>
      <c r="B39" s="36" t="str">
        <f>+'Dl.Třeb'!$B$8</f>
        <v>Kapoun Prokop</v>
      </c>
      <c r="C39" s="36" t="str">
        <f>'Dl.Třeb'!$C$2</f>
        <v>Dlouhá Třebová</v>
      </c>
      <c r="D39" s="37">
        <v>10.51</v>
      </c>
    </row>
    <row r="40" spans="1:4" ht="22.5">
      <c r="A40" s="36">
        <v>8</v>
      </c>
      <c r="B40" s="36" t="str">
        <f>+Ústí!$B$8</f>
        <v>Osmík Tobiáš</v>
      </c>
      <c r="C40" s="36" t="str">
        <f>Ústí!$C$2</f>
        <v>Ústí nad Orlicí</v>
      </c>
      <c r="D40" s="37">
        <v>9.86</v>
      </c>
    </row>
    <row r="41" spans="1:4" ht="22.5">
      <c r="A41" s="36"/>
      <c r="B41" s="36"/>
      <c r="C41" s="36"/>
      <c r="D41" s="37"/>
    </row>
    <row r="42" spans="1:4" ht="22.5">
      <c r="A42" s="36" t="s">
        <v>42</v>
      </c>
      <c r="B42" s="36"/>
      <c r="C42" s="36"/>
      <c r="D42" s="37"/>
    </row>
    <row r="43" spans="1:4" ht="22.5">
      <c r="A43" s="36">
        <v>1</v>
      </c>
      <c r="B43" s="36" t="str">
        <f>+SY_B!$B$5</f>
        <v>Zelinka Marek</v>
      </c>
      <c r="C43" s="36" t="str">
        <f>SY_B!$C$2</f>
        <v>Svitavy B</v>
      </c>
      <c r="D43" s="37">
        <v>10.17</v>
      </c>
    </row>
    <row r="44" spans="1:4" ht="22.5">
      <c r="A44" s="36">
        <v>2</v>
      </c>
      <c r="B44" s="36" t="str">
        <f>+Žamberk!$B$9</f>
        <v>Martikán Radim</v>
      </c>
      <c r="C44" s="36" t="str">
        <f>Žamberk!$C$2</f>
        <v>Žamberk</v>
      </c>
      <c r="D44" s="37">
        <v>11.52</v>
      </c>
    </row>
    <row r="45" spans="1:4" ht="22.5">
      <c r="A45" s="36">
        <v>3</v>
      </c>
      <c r="B45" s="36" t="str">
        <f>+Lanškroun!$B$9</f>
        <v>Resler Filip</v>
      </c>
      <c r="C45" s="36" t="str">
        <f>Lanškroun!$C$2</f>
        <v>Lanškroun</v>
      </c>
      <c r="D45" s="37">
        <v>10.29</v>
      </c>
    </row>
    <row r="46" spans="1:4" ht="22.5">
      <c r="A46" s="36">
        <v>4</v>
      </c>
      <c r="B46" s="36" t="str">
        <f>+Iscarex!$B$9</f>
        <v>Rybička Dominik</v>
      </c>
      <c r="C46" s="36" t="str">
        <f>Iscarex!$C$2</f>
        <v>ISCAREX</v>
      </c>
      <c r="D46" s="37">
        <v>10.16</v>
      </c>
    </row>
    <row r="47" spans="1:4" ht="22.5">
      <c r="A47" s="36">
        <v>5</v>
      </c>
      <c r="B47" s="36" t="str">
        <f>+Ústí!$B$15</f>
        <v>Vacek Václav</v>
      </c>
      <c r="C47" s="36" t="str">
        <f>Ústí!$C$2</f>
        <v>Ústí nad Orlicí</v>
      </c>
      <c r="D47" s="37">
        <v>11.75</v>
      </c>
    </row>
    <row r="48" spans="1:4" ht="22.5">
      <c r="A48" s="36">
        <v>6</v>
      </c>
      <c r="B48" s="36" t="str">
        <f>+SY_A!$B$9</f>
        <v>Janků Tomáš</v>
      </c>
      <c r="C48" s="36" t="str">
        <f>SY_A!$C$2</f>
        <v>Svitavy A</v>
      </c>
      <c r="D48" s="37">
        <v>9.66</v>
      </c>
    </row>
    <row r="49" spans="1:4" ht="22.5">
      <c r="A49" s="36">
        <v>7</v>
      </c>
      <c r="B49" s="36" t="str">
        <f>+'Dl.Třeb'!$B$9</f>
        <v>Razým Daniel</v>
      </c>
      <c r="C49" s="36" t="str">
        <f>'Dl.Třeb'!$C$2</f>
        <v>Dlouhá Třebová</v>
      </c>
      <c r="D49" s="37">
        <v>9.71</v>
      </c>
    </row>
    <row r="50" spans="1:4" ht="22.5">
      <c r="A50" s="36">
        <v>8</v>
      </c>
      <c r="B50" s="36" t="str">
        <f>+Ústí!$B$9</f>
        <v>Adámek Ondřej</v>
      </c>
      <c r="C50" s="36" t="str">
        <f>Ústí!$C$2</f>
        <v>Ústí nad Orlicí</v>
      </c>
      <c r="D50" s="37">
        <v>9.57</v>
      </c>
    </row>
    <row r="51" spans="1:4" ht="22.5">
      <c r="A51" s="36"/>
      <c r="B51" s="36"/>
      <c r="C51" s="36"/>
      <c r="D51" s="37"/>
    </row>
    <row r="52" spans="1:4" ht="22.5">
      <c r="A52" s="36" t="s">
        <v>43</v>
      </c>
      <c r="B52" s="36"/>
      <c r="C52" s="36"/>
      <c r="D52" s="37"/>
    </row>
    <row r="53" spans="1:4" ht="22.5">
      <c r="A53" s="36">
        <v>1</v>
      </c>
      <c r="B53" s="36" t="str">
        <f>+SY_B!$B$6</f>
        <v>Prosser Štěpán</v>
      </c>
      <c r="C53" s="36" t="str">
        <f>SY_B!$C$2</f>
        <v>Svitavy B</v>
      </c>
      <c r="D53" s="37">
        <v>9.73</v>
      </c>
    </row>
    <row r="54" spans="1:4" ht="22.5">
      <c r="A54" s="36">
        <v>2</v>
      </c>
      <c r="B54" s="36" t="str">
        <f>+Ústí!$B$16</f>
        <v>Šmíd Čeněk</v>
      </c>
      <c r="C54" s="36" t="str">
        <f>Ústí!$C$2</f>
        <v>Ústí nad Orlicí</v>
      </c>
      <c r="D54" s="37">
        <v>10.13</v>
      </c>
    </row>
    <row r="55" spans="1:4" ht="22.5">
      <c r="A55" s="36">
        <v>3</v>
      </c>
      <c r="B55" s="36" t="str">
        <f>+Lanškroun!$B$10</f>
        <v>Michal Šimon</v>
      </c>
      <c r="C55" s="36" t="str">
        <f>Lanškroun!$C$2</f>
        <v>Lanškroun</v>
      </c>
      <c r="D55" s="37">
        <v>10.93</v>
      </c>
    </row>
    <row r="56" spans="1:4" ht="22.5">
      <c r="A56" s="36">
        <v>4</v>
      </c>
      <c r="B56" s="36" t="str">
        <f>+SY_B!$B$7</f>
        <v>Maček Tomáš</v>
      </c>
      <c r="C56" s="36" t="str">
        <f>SY_B!$C$2</f>
        <v>Svitavy B</v>
      </c>
      <c r="D56" s="37">
        <v>10.68</v>
      </c>
    </row>
    <row r="57" spans="1:4" ht="22.5">
      <c r="A57" s="36">
        <v>5</v>
      </c>
      <c r="B57" s="36"/>
      <c r="C57" s="36"/>
      <c r="D57" s="37"/>
    </row>
    <row r="58" spans="1:4" ht="22.5">
      <c r="A58" s="36">
        <v>6</v>
      </c>
      <c r="B58" s="36" t="str">
        <f>+SY_A!$B$10</f>
        <v>Nývlt Viktor</v>
      </c>
      <c r="C58" s="36" t="str">
        <f>SY_A!$C$2</f>
        <v>Svitavy A</v>
      </c>
      <c r="D58" s="37">
        <v>10.35</v>
      </c>
    </row>
    <row r="59" spans="1:4" ht="22.5">
      <c r="A59" s="36">
        <v>7</v>
      </c>
      <c r="B59" s="36" t="str">
        <f>+'Dl.Třeb'!$B$10</f>
        <v>Kašpar David</v>
      </c>
      <c r="C59" s="36" t="str">
        <f>'Dl.Třeb'!$C$2</f>
        <v>Dlouhá Třebová</v>
      </c>
      <c r="D59" s="37">
        <v>10.88</v>
      </c>
    </row>
    <row r="60" spans="1:4" ht="22.5">
      <c r="A60" s="36">
        <v>8</v>
      </c>
      <c r="B60" s="36" t="str">
        <f>+Ústí!$B$10</f>
        <v>Blaško Jan</v>
      </c>
      <c r="C60" s="36" t="str">
        <f>Ústí!$C$2</f>
        <v>Ústí nad Orlicí</v>
      </c>
      <c r="D60" s="37">
        <v>10.58</v>
      </c>
    </row>
    <row r="61" spans="1:4" ht="22.5">
      <c r="A61" s="36"/>
      <c r="B61" s="36"/>
      <c r="C61" s="36"/>
      <c r="D61" s="37"/>
    </row>
    <row r="62" spans="1:4" ht="22.5">
      <c r="A62" s="36" t="s">
        <v>44</v>
      </c>
      <c r="B62" s="36"/>
      <c r="C62" s="36"/>
      <c r="D62" s="37"/>
    </row>
    <row r="63" spans="1:4" ht="22.5">
      <c r="A63" s="36">
        <v>1</v>
      </c>
      <c r="B63" s="36"/>
      <c r="C63" s="36"/>
      <c r="D63" s="37"/>
    </row>
    <row r="64" spans="1:4" ht="22.5">
      <c r="A64" s="36">
        <v>2</v>
      </c>
      <c r="B64" s="36"/>
      <c r="C64" s="36"/>
      <c r="D64" s="37"/>
    </row>
    <row r="65" spans="1:4" ht="22.5">
      <c r="A65" s="36">
        <v>3</v>
      </c>
      <c r="B65" s="36" t="str">
        <f>+Lanškroun!$B$11</f>
        <v>Jandejsek Michael</v>
      </c>
      <c r="C65" s="36" t="str">
        <f>Lanškroun!$C$2</f>
        <v>Lanškroun</v>
      </c>
      <c r="D65" s="37">
        <v>10.58</v>
      </c>
    </row>
    <row r="66" spans="1:4" ht="22.5">
      <c r="A66" s="36">
        <v>8</v>
      </c>
      <c r="B66" s="36" t="str">
        <f>+Ústí!$B$12</f>
        <v>Dobruský David</v>
      </c>
      <c r="C66" s="36" t="str">
        <f>Ústí!$C$2</f>
        <v>Ústí nad Orlicí</v>
      </c>
      <c r="D66" s="37">
        <v>12.55</v>
      </c>
    </row>
    <row r="67" spans="1:4" ht="22.5">
      <c r="A67" s="36">
        <v>3</v>
      </c>
      <c r="B67" s="36" t="str">
        <f>+Lanškroun!$B$12</f>
        <v>Váně Jakub</v>
      </c>
      <c r="C67" s="36" t="str">
        <f>Lanškroun!$C$2</f>
        <v>Lanškroun</v>
      </c>
      <c r="D67" s="37">
        <v>11.6</v>
      </c>
    </row>
    <row r="68" spans="1:4" ht="22.5">
      <c r="A68" s="36">
        <v>6</v>
      </c>
      <c r="B68" s="36" t="str">
        <f>+SY_A!$B$11</f>
        <v>Jelínek Jan</v>
      </c>
      <c r="C68" s="36" t="str">
        <f>SY_A!$C$2</f>
        <v>Svitavy A</v>
      </c>
      <c r="D68" s="37">
        <v>10.99</v>
      </c>
    </row>
    <row r="69" spans="1:4" ht="22.5">
      <c r="A69" s="36">
        <v>7</v>
      </c>
      <c r="B69" s="36" t="str">
        <f>+'Dl.Třeb'!$B$11</f>
        <v>Lorenc Patrik</v>
      </c>
      <c r="C69" s="36" t="str">
        <f>'Dl.Třeb'!$C$2</f>
        <v>Dlouhá Třebová</v>
      </c>
      <c r="D69" s="37">
        <v>10.82</v>
      </c>
    </row>
    <row r="70" spans="1:4" ht="22.5">
      <c r="A70" s="36">
        <v>8</v>
      </c>
      <c r="B70" s="36" t="str">
        <f>+Ústí!$B$11</f>
        <v>Hejtman Karel</v>
      </c>
      <c r="C70" s="36" t="str">
        <f>Ústí!$C$2</f>
        <v>Ústí nad Orlicí</v>
      </c>
      <c r="D70" s="37">
        <v>9.98</v>
      </c>
    </row>
    <row r="71" spans="1:4" ht="22.5">
      <c r="A71" s="36"/>
      <c r="B71" s="36"/>
      <c r="C71" s="36"/>
      <c r="D71" s="37"/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1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6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58</v>
      </c>
      <c r="C5" s="15" t="s">
        <v>59</v>
      </c>
      <c r="D5" s="30">
        <f>VLOOKUP(B5,'60'!B:D,3,0)</f>
        <v>12.29</v>
      </c>
      <c r="E5" s="17"/>
      <c r="F5" s="18">
        <f>IF(D5&gt;0,IF(ISERROR(INT((58.015*POWER((11.5-D5),1.81)))),0,INT((58.015*POWER((11.5-D5),1.81)))),IF(ISERROR(VLOOKUP(E5,'60 m ručně'!A:B,2,0)),0,VLOOKUP(E5,'60 m ručně'!A:B,2,0)))</f>
        <v>0</v>
      </c>
      <c r="G5" s="9"/>
      <c r="H5" s="9">
        <v>275</v>
      </c>
      <c r="I5" s="9">
        <v>277</v>
      </c>
      <c r="J5" s="9">
        <f>MAX(G5:I5)</f>
        <v>277</v>
      </c>
      <c r="K5" s="18">
        <f>IF(ISERROR(INT((0.14354*POWER((J5-220),1.4)))),0,INT((0.14354*POWER((J5-220),1.4))))</f>
        <v>41</v>
      </c>
      <c r="L5" s="16">
        <v>30.16</v>
      </c>
      <c r="M5" s="18">
        <f>IF(ISERROR(INT((5.33*POWER((L5-10),1.1)))),0,INT((5.33*POWER((L5-10),1.1))))</f>
        <v>145</v>
      </c>
      <c r="N5" s="45" t="str">
        <f>VLOOKUP(B5,'600'!B:D,3,0)</f>
        <v> 2:14.03</v>
      </c>
      <c r="O5" s="46">
        <f>+INT(0.19889*POWER((185-S5),1.88))</f>
        <v>322</v>
      </c>
      <c r="P5" s="33">
        <f>_xlfn.RANK.EQ(Q5:Q12,$Q$5:$Q$12)</f>
        <v>1</v>
      </c>
      <c r="Q5" s="47">
        <f>+O5+M5+K5+F5</f>
        <v>508</v>
      </c>
      <c r="R5" s="48"/>
      <c r="S5" s="49">
        <f>(MID(N5,2,1)*60)+((MID(N5,4,2)*1)+(MID(N5,7,2)*0.01))</f>
        <v>134.03</v>
      </c>
    </row>
    <row r="6" spans="1:19" ht="42" customHeight="1">
      <c r="A6" s="13">
        <v>2</v>
      </c>
      <c r="B6" s="14" t="s">
        <v>60</v>
      </c>
      <c r="C6" s="15" t="s">
        <v>31</v>
      </c>
      <c r="D6" s="30">
        <f>VLOOKUP(B6,'60'!B:D,3,0)</f>
        <v>11.06</v>
      </c>
      <c r="E6" s="17"/>
      <c r="F6" s="18">
        <f>IF(D6&gt;0,IF(ISERROR(INT((58.015*POWER((11.5-D6),1.81)))),0,INT((58.015*POWER((11.5-D6),1.81)))),IF(ISERROR(VLOOKUP(E6,'60 m ručně'!A:B,2,0)),0,VLOOKUP(E6,'60 m ručně'!A:B,2,0)))</f>
        <v>13</v>
      </c>
      <c r="G6" s="9"/>
      <c r="H6" s="9">
        <v>244</v>
      </c>
      <c r="I6" s="9"/>
      <c r="J6" s="9">
        <f>MAX(G6:I6)</f>
        <v>244</v>
      </c>
      <c r="K6" s="18">
        <f>IF(ISERROR(INT((0.14354*POWER((J6-220),1.4)))),0,INT((0.14354*POWER((J6-220),1.4))))</f>
        <v>12</v>
      </c>
      <c r="L6" s="16">
        <v>19.58</v>
      </c>
      <c r="M6" s="18">
        <f>IF(ISERROR(INT((5.33*POWER((L6-10),1.1)))),0,INT((5.33*POWER((L6-10),1.1))))</f>
        <v>64</v>
      </c>
      <c r="N6" s="45" t="str">
        <f>VLOOKUP(B6,'600'!B:D,3,0)</f>
        <v> 2:39.76</v>
      </c>
      <c r="O6" s="46">
        <f>+INT(0.19889*POWER((185-S6),1.88))</f>
        <v>86</v>
      </c>
      <c r="P6" s="33">
        <f>_xlfn.RANK.EQ(Q6:Q13,$Q$5:$Q$12)</f>
        <v>4</v>
      </c>
      <c r="Q6" s="47">
        <f>+O6+M6+K6+F6</f>
        <v>175</v>
      </c>
      <c r="R6" s="48"/>
      <c r="S6" s="49">
        <f>(MID(N6,2,1)*60)+((MID(N6,4,2)*1)+(MID(N6,7,2)*0.01))</f>
        <v>159.76</v>
      </c>
    </row>
    <row r="7" spans="1:19" ht="42" customHeight="1">
      <c r="A7" s="13">
        <v>3</v>
      </c>
      <c r="B7" s="14" t="s">
        <v>61</v>
      </c>
      <c r="C7" s="15" t="s">
        <v>62</v>
      </c>
      <c r="D7" s="30">
        <f>VLOOKUP(B7,'60'!B:D,3,0)</f>
        <v>10.77</v>
      </c>
      <c r="E7" s="17"/>
      <c r="F7" s="18">
        <f>IF(D7&gt;0,IF(ISERROR(INT((58.015*POWER((11.5-D7),1.81)))),0,INT((58.015*POWER((11.5-D7),1.81)))),IF(ISERROR(VLOOKUP(E7,'60 m ručně'!A:B,2,0)),0,VLOOKUP(E7,'60 m ručně'!A:B,2,0)))</f>
        <v>32</v>
      </c>
      <c r="G7" s="9">
        <v>256</v>
      </c>
      <c r="H7" s="9">
        <v>264</v>
      </c>
      <c r="I7" s="9">
        <v>275</v>
      </c>
      <c r="J7" s="9">
        <f>MAX(G7:I7)</f>
        <v>275</v>
      </c>
      <c r="K7" s="18">
        <f>IF(ISERROR(INT((0.14354*POWER((J7-220),1.4)))),0,INT((0.14354*POWER((J7-220),1.4))))</f>
        <v>39</v>
      </c>
      <c r="L7" s="16">
        <v>14.98</v>
      </c>
      <c r="M7" s="18">
        <f>IF(ISERROR(INT((5.33*POWER((L7-10),1.1)))),0,INT((5.33*POWER((L7-10),1.1))))</f>
        <v>31</v>
      </c>
      <c r="N7" s="45" t="str">
        <f>VLOOKUP(B7,'600'!B:D,3,0)</f>
        <v> 2:21.53</v>
      </c>
      <c r="O7" s="46">
        <f>+INT(0.19889*POWER((185-S7),1.88))</f>
        <v>239</v>
      </c>
      <c r="P7" s="33">
        <f>_xlfn.RANK.EQ(Q7:Q14,$Q$5:$Q$12)</f>
        <v>2</v>
      </c>
      <c r="Q7" s="47">
        <f>+O7+M7+K7+F7</f>
        <v>341</v>
      </c>
      <c r="R7" s="48"/>
      <c r="S7" s="49">
        <f>(MID(N7,2,1)*60)+((MID(N7,4,2)*1)+(MID(N7,7,2)*0.01))</f>
        <v>141.53</v>
      </c>
    </row>
    <row r="8" spans="1:19" ht="42" customHeight="1">
      <c r="A8" s="13">
        <v>4</v>
      </c>
      <c r="B8" s="14" t="s">
        <v>63</v>
      </c>
      <c r="C8" s="15" t="s">
        <v>59</v>
      </c>
      <c r="D8" s="30">
        <f>VLOOKUP(B8,'60'!B:D,3,0)</f>
        <v>12.85</v>
      </c>
      <c r="E8" s="17"/>
      <c r="F8" s="18">
        <f>IF(D8&gt;0,IF(ISERROR(INT((58.015*POWER((11.5-D8),1.81)))),0,INT((58.015*POWER((11.5-D8),1.81)))),IF(ISERROR(VLOOKUP(E8,'60 m ručně'!A:B,2,0)),0,VLOOKUP(E8,'60 m ručně'!A:B,2,0)))</f>
        <v>0</v>
      </c>
      <c r="G8" s="9"/>
      <c r="H8" s="9">
        <v>267</v>
      </c>
      <c r="I8" s="9"/>
      <c r="J8" s="9">
        <f>MAX(G8:I8)</f>
        <v>267</v>
      </c>
      <c r="K8" s="18">
        <f>IF(ISERROR(INT((0.14354*POWER((J8-220),1.4)))),0,INT((0.14354*POWER((J8-220),1.4))))</f>
        <v>31</v>
      </c>
      <c r="L8" s="16">
        <v>30.21</v>
      </c>
      <c r="M8" s="18">
        <f>IF(ISERROR(INT((5.33*POWER((L8-10),1.1)))),0,INT((5.33*POWER((L8-10),1.1))))</f>
        <v>145</v>
      </c>
      <c r="N8" s="45" t="str">
        <f>VLOOKUP(B8,'600'!B:D,3,0)</f>
        <v> 2:49.78</v>
      </c>
      <c r="O8" s="46">
        <f>+INT(0.19889*POWER((185-S8),1.88))</f>
        <v>33</v>
      </c>
      <c r="P8" s="33">
        <f>_xlfn.RANK.EQ(Q8:Q15,$Q$5:$Q$12)</f>
        <v>3</v>
      </c>
      <c r="Q8" s="47">
        <f>+O8+M8+K8+F8</f>
        <v>209</v>
      </c>
      <c r="R8" s="48"/>
      <c r="S8" s="49">
        <f>(MID(N8,2,1)*60)+((MID(N8,4,2)*1)+(MID(N8,7,2)*0.01))</f>
        <v>169.78</v>
      </c>
    </row>
    <row r="9" spans="1:17" ht="42" customHeight="1">
      <c r="A9" s="13">
        <v>5</v>
      </c>
      <c r="B9" s="14"/>
      <c r="C9" s="1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1">
        <f>SUMIF(P5:P12,"&lt;=4",Q5:Q12)</f>
        <v>1233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9" sqref="L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32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70</v>
      </c>
      <c r="C5" s="15" t="s">
        <v>71</v>
      </c>
      <c r="D5" s="30">
        <f>VLOOKUP(B5,'60'!B:D,3,0)</f>
        <v>9.82</v>
      </c>
      <c r="E5" s="17"/>
      <c r="F5" s="18">
        <f>IF(D5&gt;0,IF(ISERROR(INT((58.015*POWER((11.5-D5),1.81)))),0,INT((58.015*POWER((11.5-D5),1.81)))),IF(ISERROR(VLOOKUP(E5,'60 m ručně'!A:B,2,0)),0,VLOOKUP(E5,'60 m ručně'!A:B,2,0)))</f>
        <v>148</v>
      </c>
      <c r="G5" s="9"/>
      <c r="H5" s="9"/>
      <c r="I5" s="9">
        <v>327</v>
      </c>
      <c r="J5" s="9">
        <f>MAX(G5:I5)</f>
        <v>327</v>
      </c>
      <c r="K5" s="18">
        <f>IF(ISERROR(INT((0.14354*POWER((J5-220),1.4)))),0,INT((0.14354*POWER((J5-220),1.4))))</f>
        <v>99</v>
      </c>
      <c r="L5" s="16">
        <v>35.25</v>
      </c>
      <c r="M5" s="18">
        <f>IF(ISERROR(INT((5.33*POWER((L5-10),1.1)))),0,INT((5.33*POWER((L5-10),1.1))))</f>
        <v>185</v>
      </c>
      <c r="N5" s="45" t="str">
        <f>VLOOKUP(B5,'600'!B:D,3,0)</f>
        <v> 2:20.01</v>
      </c>
      <c r="O5" s="46">
        <f>+INT(0.19889*POWER((185-S5),1.88))</f>
        <v>254</v>
      </c>
      <c r="P5" s="33">
        <f>_xlfn.RANK.EQ(Q5:Q12,$Q$5:$Q$12)</f>
        <v>1</v>
      </c>
      <c r="Q5" s="47">
        <f>+O5+M5+K5+F5</f>
        <v>686</v>
      </c>
      <c r="R5" s="48"/>
      <c r="S5" s="49">
        <f>(MID(N5,2,1)*60)+((MID(N5,4,2)*1)+(MID(N5,7,2)*0.01))</f>
        <v>140.01</v>
      </c>
    </row>
    <row r="6" spans="1:19" ht="42" customHeight="1">
      <c r="A6" s="13">
        <v>2</v>
      </c>
      <c r="B6" s="14" t="s">
        <v>72</v>
      </c>
      <c r="C6" s="15" t="s">
        <v>73</v>
      </c>
      <c r="D6" s="30">
        <f>VLOOKUP(B6,'60'!B:D,3,0)</f>
        <v>10.71</v>
      </c>
      <c r="E6" s="17"/>
      <c r="F6" s="18">
        <f>IF(D6&gt;0,IF(ISERROR(INT((58.015*POWER((11.5-D6),1.81)))),0,INT((58.015*POWER((11.5-D6),1.81)))),IF(ISERROR(VLOOKUP(E6,'60 m ručně'!A:B,2,0)),0,VLOOKUP(E6,'60 m ručně'!A:B,2,0)))</f>
        <v>37</v>
      </c>
      <c r="G6" s="9">
        <v>291</v>
      </c>
      <c r="H6" s="9">
        <v>260</v>
      </c>
      <c r="I6" s="9">
        <v>271</v>
      </c>
      <c r="J6" s="9">
        <f>MAX(G6:I6)</f>
        <v>291</v>
      </c>
      <c r="K6" s="18">
        <f>IF(ISERROR(INT((0.14354*POWER((J6-220),1.4)))),0,INT((0.14354*POWER((J6-220),1.4))))</f>
        <v>56</v>
      </c>
      <c r="L6" s="16">
        <v>24.75</v>
      </c>
      <c r="M6" s="18">
        <f>IF(ISERROR(INT((5.33*POWER((L6-10),1.1)))),0,INT((5.33*POWER((L6-10),1.1))))</f>
        <v>102</v>
      </c>
      <c r="N6" s="45" t="str">
        <f>VLOOKUP(B6,'600'!B:D,3,0)</f>
        <v> 2:22.25</v>
      </c>
      <c r="O6" s="46">
        <f>+INT(0.19889*POWER((185-S6),1.88))</f>
        <v>231</v>
      </c>
      <c r="P6" s="33">
        <f>_xlfn.RANK.EQ(Q6:Q13,$Q$5:$Q$12)</f>
        <v>3</v>
      </c>
      <c r="Q6" s="47">
        <f>+O6+M6+K6+F6</f>
        <v>426</v>
      </c>
      <c r="R6" s="48"/>
      <c r="S6" s="49">
        <f>(MID(N6,2,1)*60)+((MID(N6,4,2)*1)+(MID(N6,7,2)*0.01))</f>
        <v>142.25</v>
      </c>
    </row>
    <row r="7" spans="1:19" ht="42" customHeight="1">
      <c r="A7" s="13">
        <v>3</v>
      </c>
      <c r="B7" s="14" t="s">
        <v>74</v>
      </c>
      <c r="C7" s="15" t="s">
        <v>75</v>
      </c>
      <c r="D7" s="30">
        <f>VLOOKUP(B7,'60'!B:D,3,0)</f>
        <v>10.63</v>
      </c>
      <c r="E7" s="17"/>
      <c r="F7" s="18">
        <f>IF(D7&gt;0,IF(ISERROR(INT((58.015*POWER((11.5-D7),1.81)))),0,INT((58.015*POWER((11.5-D7),1.81)))),IF(ISERROR(VLOOKUP(E7,'60 m ručně'!A:B,2,0)),0,VLOOKUP(E7,'60 m ručně'!A:B,2,0)))</f>
        <v>45</v>
      </c>
      <c r="G7" s="9">
        <v>328</v>
      </c>
      <c r="H7" s="9">
        <v>326</v>
      </c>
      <c r="I7" s="9">
        <v>322</v>
      </c>
      <c r="J7" s="9">
        <f>MAX(G7:I7)</f>
        <v>328</v>
      </c>
      <c r="K7" s="18">
        <f>IF(ISERROR(INT((0.14354*POWER((J7-220),1.4)))),0,INT((0.14354*POWER((J7-220),1.4))))</f>
        <v>100</v>
      </c>
      <c r="L7" s="16">
        <v>24.33</v>
      </c>
      <c r="M7" s="18">
        <f>IF(ISERROR(INT((5.33*POWER((L7-10),1.1)))),0,INT((5.33*POWER((L7-10),1.1))))</f>
        <v>99</v>
      </c>
      <c r="N7" s="45" t="str">
        <f>VLOOKUP(B7,'600'!B:D,3,0)</f>
        <v> 2:17.37</v>
      </c>
      <c r="O7" s="46">
        <f>+INT(0.19889*POWER((185-S7),1.88))</f>
        <v>283</v>
      </c>
      <c r="P7" s="33">
        <f>_xlfn.RANK.EQ(Q7:Q14,$Q$5:$Q$12)</f>
        <v>2</v>
      </c>
      <c r="Q7" s="47">
        <f>+O7+M7+K7+F7</f>
        <v>527</v>
      </c>
      <c r="R7" s="48"/>
      <c r="S7" s="49">
        <f>(MID(N7,2,1)*60)+((MID(N7,4,2)*1)+(MID(N7,7,2)*0.01))</f>
        <v>137.37</v>
      </c>
    </row>
    <row r="8" spans="1:19" ht="42" customHeight="1">
      <c r="A8" s="13">
        <v>4</v>
      </c>
      <c r="B8" s="14" t="s">
        <v>76</v>
      </c>
      <c r="C8" s="15" t="s">
        <v>77</v>
      </c>
      <c r="D8" s="30">
        <f>VLOOKUP(B8,'60'!B:D,3,0)</f>
        <v>10.94</v>
      </c>
      <c r="E8" s="17"/>
      <c r="F8" s="18">
        <f>IF(D8&gt;0,IF(ISERROR(INT((58.015*POWER((11.5-D8),1.81)))),0,INT((58.015*POWER((11.5-D8),1.81)))),IF(ISERROR(VLOOKUP(E8,'60 m ručně'!A:B,2,0)),0,VLOOKUP(E8,'60 m ručně'!A:B,2,0)))</f>
        <v>20</v>
      </c>
      <c r="G8" s="9">
        <v>293</v>
      </c>
      <c r="H8" s="9">
        <v>305</v>
      </c>
      <c r="I8" s="9">
        <v>296</v>
      </c>
      <c r="J8" s="9">
        <f>MAX(G8:I8)</f>
        <v>305</v>
      </c>
      <c r="K8" s="18">
        <f>IF(ISERROR(INT((0.14354*POWER((J8-220),1.4)))),0,INT((0.14354*POWER((J8-220),1.4))))</f>
        <v>72</v>
      </c>
      <c r="L8" s="16">
        <v>28.57</v>
      </c>
      <c r="M8" s="18">
        <f>IF(ISERROR(INT((5.33*POWER((L8-10),1.1)))),0,INT((5.33*POWER((L8-10),1.1))))</f>
        <v>132</v>
      </c>
      <c r="N8" s="45" t="str">
        <f>VLOOKUP(B8,'600'!B:D,3,0)</f>
        <v> 2:26.13</v>
      </c>
      <c r="O8" s="46">
        <f>+INT(0.19889*POWER((185-S8),1.88))</f>
        <v>193</v>
      </c>
      <c r="P8" s="33">
        <f>_xlfn.RANK.EQ(Q8:Q15,$Q$5:$Q$12)</f>
        <v>4</v>
      </c>
      <c r="Q8" s="47">
        <f>+O8+M8+K8+F8</f>
        <v>417</v>
      </c>
      <c r="R8" s="48"/>
      <c r="S8" s="49">
        <f>(MID(N8,2,1)*60)+((MID(N8,4,2)*1)+(MID(N8,7,2)*0.01))</f>
        <v>146.13</v>
      </c>
    </row>
    <row r="9" spans="1:19" ht="42" customHeight="1">
      <c r="A9" s="13">
        <v>5</v>
      </c>
      <c r="B9" s="14" t="s">
        <v>78</v>
      </c>
      <c r="C9" s="15" t="s">
        <v>79</v>
      </c>
      <c r="D9" s="30">
        <f>VLOOKUP(B9,'60'!B:D,3,0)</f>
        <v>11.52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238</v>
      </c>
      <c r="H9" s="9"/>
      <c r="I9" s="9">
        <v>259</v>
      </c>
      <c r="J9" s="9">
        <f>MAX(G9:I9)</f>
        <v>259</v>
      </c>
      <c r="K9" s="18">
        <f>IF(ISERROR(INT((0.14354*POWER((J9-220),1.4)))),0,INT((0.14354*POWER((J9-220),1.4))))</f>
        <v>24</v>
      </c>
      <c r="L9" s="16">
        <v>17.2</v>
      </c>
      <c r="M9" s="18">
        <f>IF(ISERROR(INT((5.33*POWER((L9-10),1.1)))),0,INT((5.33*POWER((L9-10),1.1))))</f>
        <v>46</v>
      </c>
      <c r="N9" s="45" t="str">
        <f>VLOOKUP(B9,'600'!B:D,3,0)</f>
        <v> 2:47.59</v>
      </c>
      <c r="O9" s="46">
        <f>+INT(0.19889*POWER((185-S9),1.88))</f>
        <v>42</v>
      </c>
      <c r="P9" s="33">
        <f>_xlfn.RANK.EQ(Q9:Q16,$Q$5:$Q$12)</f>
        <v>5</v>
      </c>
      <c r="Q9" s="47">
        <f>+O9+M9+K9+F9</f>
        <v>112</v>
      </c>
      <c r="R9" s="48"/>
      <c r="S9" s="49">
        <f>(MID(N9,2,1)*60)+((MID(N9,4,2)*1)+(MID(N9,7,2)*0.01))</f>
        <v>167.59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1">
        <f>SUMIF(P5:P12,"&lt;=4",Q5:Q12)</f>
        <v>2056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33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103</v>
      </c>
      <c r="C5" s="15" t="s">
        <v>104</v>
      </c>
      <c r="D5" s="30">
        <f>VLOOKUP(B5,'60'!B:D,3,0)</f>
        <v>9.37</v>
      </c>
      <c r="E5" s="17"/>
      <c r="F5" s="18">
        <f>IF(D5&gt;0,IF(ISERROR(INT((58.015*POWER((11.5-D5),1.81)))),0,INT((58.015*POWER((11.5-D5),1.81)))),IF(ISERROR(VLOOKUP(E5,'60 m ručně'!A:B,2,0)),0,VLOOKUP(E5,'60 m ručně'!A:B,2,0)))</f>
        <v>227</v>
      </c>
      <c r="G5" s="9">
        <v>399</v>
      </c>
      <c r="H5" s="9">
        <v>359</v>
      </c>
      <c r="I5" s="9">
        <v>397</v>
      </c>
      <c r="J5" s="9">
        <f>MAX(G5:I5)</f>
        <v>399</v>
      </c>
      <c r="K5" s="18">
        <f>IF(ISERROR(INT((0.14354*POWER((J5-220),1.4)))),0,INT((0.14354*POWER((J5-220),1.4))))</f>
        <v>204</v>
      </c>
      <c r="L5" s="16">
        <v>29.31</v>
      </c>
      <c r="M5" s="18">
        <f>IF(ISERROR(INT((5.33*POWER((L5-10),1.1)))),0,INT((5.33*POWER((L5-10),1.1))))</f>
        <v>138</v>
      </c>
      <c r="N5" s="45" t="str">
        <f>VLOOKUP(B5,'600'!B:D,3,0)</f>
        <v> 2:01.30</v>
      </c>
      <c r="O5" s="46">
        <f>+INT(0.19889*POWER((185-S5),1.88))</f>
        <v>490</v>
      </c>
      <c r="P5" s="33">
        <f>_xlfn.RANK.EQ(Q5:Q12,$Q$5:$Q$12)</f>
        <v>1</v>
      </c>
      <c r="Q5" s="47">
        <f>+O5+M5+K5+F5</f>
        <v>1059</v>
      </c>
      <c r="R5" s="48"/>
      <c r="S5" s="49">
        <f>(MID(N5,2,1)*60)+((MID(N5,4,2)*1)+(MID(N5,7,2)*0.01))</f>
        <v>121.3</v>
      </c>
    </row>
    <row r="6" spans="1:19" ht="42" customHeight="1">
      <c r="A6" s="13">
        <v>2</v>
      </c>
      <c r="B6" s="14" t="s">
        <v>105</v>
      </c>
      <c r="C6" s="15" t="s">
        <v>106</v>
      </c>
      <c r="D6" s="30">
        <f>VLOOKUP(B6,'60'!B:D,3,0)</f>
        <v>9.2</v>
      </c>
      <c r="E6" s="17"/>
      <c r="F6" s="18">
        <f>IF(D6&gt;0,IF(ISERROR(INT((58.015*POWER((11.5-D6),1.81)))),0,INT((58.015*POWER((11.5-D6),1.81)))),IF(ISERROR(VLOOKUP(E6,'60 m ručně'!A:B,2,0)),0,VLOOKUP(E6,'60 m ručně'!A:B,2,0)))</f>
        <v>261</v>
      </c>
      <c r="G6" s="9">
        <v>328</v>
      </c>
      <c r="H6" s="9"/>
      <c r="I6" s="9">
        <v>260</v>
      </c>
      <c r="J6" s="9">
        <f aca="true" t="shared" si="0" ref="J6:J12">MAX(G6:I6)</f>
        <v>328</v>
      </c>
      <c r="K6" s="18">
        <f aca="true" t="shared" si="1" ref="K6:K12">IF(ISERROR(INT((0.14354*POWER((J6-220),1.4)))),0,INT((0.14354*POWER((J6-220),1.4))))</f>
        <v>100</v>
      </c>
      <c r="L6" s="16">
        <v>23.92</v>
      </c>
      <c r="M6" s="18">
        <f aca="true" t="shared" si="2" ref="M6:M12">IF(ISERROR(INT((5.33*POWER((L6-10),1.1)))),0,INT((5.33*POWER((L6-10),1.1))))</f>
        <v>96</v>
      </c>
      <c r="N6" s="45" t="str">
        <f>VLOOKUP(B6,'600'!B:D,3,0)</f>
        <v> 2:15.19</v>
      </c>
      <c r="O6" s="46">
        <f>+INT(0.19889*POWER((185-S6),1.88))</f>
        <v>308</v>
      </c>
      <c r="P6" s="33">
        <f>_xlfn.RANK.EQ(Q6:Q13,$Q$5:$Q$12)</f>
        <v>2</v>
      </c>
      <c r="Q6" s="47">
        <f>+O6+M6+K6+F6</f>
        <v>765</v>
      </c>
      <c r="R6" s="48"/>
      <c r="S6" s="49">
        <f>(MID(N6,2,1)*60)+((MID(N6,4,2)*1)+(MID(N6,7,2)*0.01))</f>
        <v>135.19</v>
      </c>
    </row>
    <row r="7" spans="1:19" ht="42" customHeight="1">
      <c r="A7" s="13">
        <v>3</v>
      </c>
      <c r="B7" s="14" t="s">
        <v>107</v>
      </c>
      <c r="C7" s="15" t="s">
        <v>108</v>
      </c>
      <c r="D7" s="30">
        <f>VLOOKUP(B7,'60'!B:D,3,0)</f>
        <v>9.88</v>
      </c>
      <c r="E7" s="17"/>
      <c r="F7" s="18">
        <f>IF(D7&gt;0,IF(ISERROR(INT((58.015*POWER((11.5-D7),1.81)))),0,INT((58.015*POWER((11.5-D7),1.81)))),IF(ISERROR(VLOOKUP(E7,'60 m ručně'!A:B,2,0)),0,VLOOKUP(E7,'60 m ručně'!A:B,2,0)))</f>
        <v>138</v>
      </c>
      <c r="G7" s="9">
        <v>328</v>
      </c>
      <c r="H7" s="9">
        <v>319</v>
      </c>
      <c r="I7" s="9">
        <v>314</v>
      </c>
      <c r="J7" s="9">
        <f t="shared" si="0"/>
        <v>328</v>
      </c>
      <c r="K7" s="18">
        <f t="shared" si="1"/>
        <v>100</v>
      </c>
      <c r="L7" s="16">
        <v>23.42</v>
      </c>
      <c r="M7" s="18">
        <f t="shared" si="2"/>
        <v>92</v>
      </c>
      <c r="N7" s="45" t="str">
        <f>VLOOKUP(B7,'600'!B:D,3,0)</f>
        <v> 2:15.29</v>
      </c>
      <c r="O7" s="46">
        <f>+INT(0.19889*POWER((185-S7),1.88))</f>
        <v>307</v>
      </c>
      <c r="P7" s="33">
        <f>_xlfn.RANK.EQ(Q7:Q14,$Q$5:$Q$12)</f>
        <v>3</v>
      </c>
      <c r="Q7" s="47">
        <f>+O7+M7+K7+F7</f>
        <v>637</v>
      </c>
      <c r="R7" s="48"/>
      <c r="S7" s="49">
        <f>(MID(N7,2,1)*60)+((MID(N7,4,2)*1)+(MID(N7,7,2)*0.01))</f>
        <v>135.29</v>
      </c>
    </row>
    <row r="8" spans="1:19" ht="42" customHeight="1">
      <c r="A8" s="13">
        <v>4</v>
      </c>
      <c r="B8" s="14" t="s">
        <v>109</v>
      </c>
      <c r="C8" s="15" t="s">
        <v>110</v>
      </c>
      <c r="D8" s="30">
        <f>VLOOKUP(B8,'60'!B:D,3,0)</f>
        <v>9.44</v>
      </c>
      <c r="E8" s="17"/>
      <c r="F8" s="18">
        <f>IF(D8&gt;0,IF(ISERROR(INT((58.015*POWER((11.5-D8),1.81)))),0,INT((58.015*POWER((11.5-D8),1.81)))),IF(ISERROR(VLOOKUP(E8,'60 m ručně'!A:B,2,0)),0,VLOOKUP(E8,'60 m ručně'!A:B,2,0)))</f>
        <v>214</v>
      </c>
      <c r="G8" s="9">
        <v>309</v>
      </c>
      <c r="H8" s="9">
        <v>332</v>
      </c>
      <c r="I8" s="9"/>
      <c r="J8" s="9">
        <f t="shared" si="0"/>
        <v>332</v>
      </c>
      <c r="K8" s="18">
        <f t="shared" si="1"/>
        <v>106</v>
      </c>
      <c r="L8" s="16">
        <v>36.7</v>
      </c>
      <c r="M8" s="18">
        <f t="shared" si="2"/>
        <v>197</v>
      </c>
      <c r="N8" s="45" t="str">
        <f>VLOOKUP(B8,'600'!B:D,3,0)</f>
        <v> 2:36.81</v>
      </c>
      <c r="O8" s="46">
        <f>+INT(0.19889*POWER((185-S8),1.88))</f>
        <v>105</v>
      </c>
      <c r="P8" s="33">
        <f>_xlfn.RANK.EQ(Q8:Q15,$Q$5:$Q$12)</f>
        <v>4</v>
      </c>
      <c r="Q8" s="47">
        <f>+O8+M8+K8+F8</f>
        <v>622</v>
      </c>
      <c r="R8" s="48"/>
      <c r="S8" s="49">
        <f>(MID(N8,2,1)*60)+((MID(N8,4,2)*1)+(MID(N8,7,2)*0.01))</f>
        <v>156.81</v>
      </c>
    </row>
    <row r="9" spans="1:19" ht="42" customHeight="1">
      <c r="A9" s="13">
        <v>5</v>
      </c>
      <c r="B9" s="14" t="s">
        <v>111</v>
      </c>
      <c r="C9" s="15" t="s">
        <v>112</v>
      </c>
      <c r="D9" s="30">
        <f>VLOOKUP(B9,'60'!B:D,3,0)</f>
        <v>10.29</v>
      </c>
      <c r="E9" s="17"/>
      <c r="F9" s="18">
        <f>IF(D9&gt;0,IF(ISERROR(INT((58.015*POWER((11.5-D9),1.81)))),0,INT((58.015*POWER((11.5-D9),1.81)))),IF(ISERROR(VLOOKUP(E9,'60 m ručně'!A:B,2,0)),0,VLOOKUP(E9,'60 m ručně'!A:B,2,0)))</f>
        <v>81</v>
      </c>
      <c r="G9" s="9">
        <v>274</v>
      </c>
      <c r="H9" s="9"/>
      <c r="I9" s="9">
        <v>290</v>
      </c>
      <c r="J9" s="9">
        <f t="shared" si="0"/>
        <v>290</v>
      </c>
      <c r="K9" s="18">
        <f t="shared" si="1"/>
        <v>54</v>
      </c>
      <c r="L9" s="16">
        <v>25.77</v>
      </c>
      <c r="M9" s="18">
        <f t="shared" si="2"/>
        <v>110</v>
      </c>
      <c r="N9" s="45" t="str">
        <f>VLOOKUP(B9,'600'!B:D,3,0)</f>
        <v> 2:19.81</v>
      </c>
      <c r="O9" s="46">
        <f>+INT(0.19889*POWER((185-S9),1.88))</f>
        <v>257</v>
      </c>
      <c r="P9" s="33">
        <f>_xlfn.RANK.EQ(Q9:Q16,$Q$5:$Q$12)</f>
        <v>5</v>
      </c>
      <c r="Q9" s="47">
        <f>+O9+M9+K9+F9</f>
        <v>502</v>
      </c>
      <c r="R9" s="48"/>
      <c r="S9" s="49">
        <f>(MID(N9,2,1)*60)+((MID(N9,4,2)*1)+(MID(N9,7,2)*0.01))</f>
        <v>139.81</v>
      </c>
    </row>
    <row r="10" spans="1:19" ht="42" customHeight="1">
      <c r="A10" s="13">
        <v>6</v>
      </c>
      <c r="B10" s="14" t="s">
        <v>113</v>
      </c>
      <c r="C10" s="15" t="s">
        <v>114</v>
      </c>
      <c r="D10" s="30">
        <f>VLOOKUP(B10,'60'!B:D,3,0)</f>
        <v>10.93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20</v>
      </c>
      <c r="G10" s="9">
        <v>265</v>
      </c>
      <c r="H10" s="9">
        <v>266</v>
      </c>
      <c r="I10" s="9">
        <v>188</v>
      </c>
      <c r="J10" s="9">
        <f t="shared" si="0"/>
        <v>266</v>
      </c>
      <c r="K10" s="18">
        <f t="shared" si="1"/>
        <v>30</v>
      </c>
      <c r="L10" s="16">
        <v>25.23</v>
      </c>
      <c r="M10" s="18">
        <f t="shared" si="2"/>
        <v>106</v>
      </c>
      <c r="N10" s="45" t="str">
        <f>VLOOKUP(B10,'600'!B:D,3,0)</f>
        <v> 2:35.24</v>
      </c>
      <c r="O10" s="46">
        <f>+INT(0.19889*POWER((185-S10),1.88))</f>
        <v>117</v>
      </c>
      <c r="P10" s="33">
        <f>_xlfn.RANK.EQ(Q10:Q17,$Q$5:$Q$12)</f>
        <v>6</v>
      </c>
      <c r="Q10" s="47">
        <f>+O10+M10+K10+F10</f>
        <v>273</v>
      </c>
      <c r="R10" s="48"/>
      <c r="S10" s="49">
        <f>(MID(N10,2,1)*60)+((MID(N10,4,2)*1)+(MID(N10,7,2)*0.01))</f>
        <v>155.24</v>
      </c>
    </row>
    <row r="11" spans="1:19" ht="42" customHeight="1">
      <c r="A11" s="13">
        <v>7</v>
      </c>
      <c r="B11" s="14" t="s">
        <v>115</v>
      </c>
      <c r="C11" s="15" t="s">
        <v>116</v>
      </c>
      <c r="D11" s="30">
        <f>VLOOKUP(B11,'60'!B:D,3,0)</f>
        <v>10.58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49</v>
      </c>
      <c r="G11" s="9">
        <v>273</v>
      </c>
      <c r="H11" s="9">
        <v>272</v>
      </c>
      <c r="I11" s="9">
        <v>265</v>
      </c>
      <c r="J11" s="9">
        <f t="shared" si="0"/>
        <v>273</v>
      </c>
      <c r="K11" s="18">
        <f t="shared" si="1"/>
        <v>37</v>
      </c>
      <c r="L11" s="16">
        <v>21.14</v>
      </c>
      <c r="M11" s="18">
        <f t="shared" si="2"/>
        <v>75</v>
      </c>
      <c r="N11" s="45" t="str">
        <f>VLOOKUP(B11,'600'!B:D,3,0)</f>
        <v> 2:39.97</v>
      </c>
      <c r="O11" s="46">
        <f>+INT(0.19889*POWER((185-S11),1.88))</f>
        <v>84</v>
      </c>
      <c r="P11" s="33">
        <f>_xlfn.RANK.EQ(Q11:Q18,$Q$5:$Q$12)</f>
        <v>7</v>
      </c>
      <c r="Q11" s="47">
        <f>+O11+M11+K11+F11</f>
        <v>245</v>
      </c>
      <c r="R11" s="48"/>
      <c r="S11" s="49">
        <f>(MID(N11,2,1)*60)+((MID(N11,4,2)*1)+(MID(N11,7,2)*0.01))</f>
        <v>159.97</v>
      </c>
    </row>
    <row r="12" spans="1:19" ht="42" customHeight="1">
      <c r="A12" s="13">
        <v>8</v>
      </c>
      <c r="B12" s="14" t="s">
        <v>117</v>
      </c>
      <c r="C12" s="15" t="s">
        <v>118</v>
      </c>
      <c r="D12" s="30">
        <f>VLOOKUP(B12,'60'!B:D,3,0)</f>
        <v>11.6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255</v>
      </c>
      <c r="H12" s="9"/>
      <c r="I12" s="9">
        <v>227</v>
      </c>
      <c r="J12" s="9">
        <f t="shared" si="0"/>
        <v>255</v>
      </c>
      <c r="K12" s="18">
        <f t="shared" si="1"/>
        <v>20</v>
      </c>
      <c r="L12" s="16">
        <v>9.03</v>
      </c>
      <c r="M12" s="18">
        <f t="shared" si="2"/>
        <v>0</v>
      </c>
      <c r="N12" s="45" t="str">
        <f>VLOOKUP(B12,'600'!B:D,3,0)</f>
        <v> 2:30.25</v>
      </c>
      <c r="O12" s="46">
        <f>+INT(0.19889*POWER((185-S12),1.88))</f>
        <v>156</v>
      </c>
      <c r="P12" s="33">
        <f>_xlfn.RANK.EQ(Q12:Q19,$Q$5:$Q$12)</f>
        <v>8</v>
      </c>
      <c r="Q12" s="47">
        <f>+O12+M12+K12+F12</f>
        <v>176</v>
      </c>
      <c r="R12" s="48"/>
      <c r="S12" s="49">
        <f>(MID(N12,2,1)*60)+((MID(N12,4,2)*1)+(MID(N12,7,2)*0.01))</f>
        <v>150.25</v>
      </c>
    </row>
    <row r="13" spans="2:17" ht="42" customHeight="1" thickBot="1">
      <c r="B13" s="7" t="s">
        <v>25</v>
      </c>
      <c r="P13" s="41">
        <f>SUMIF(P5:P12,"&lt;=4",Q5:Q12)</f>
        <v>3083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2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G5" sqref="G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36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65</v>
      </c>
      <c r="C5" s="15" t="s">
        <v>59</v>
      </c>
      <c r="D5" s="30">
        <f>VLOOKUP(B5,'60'!B:D,3,0)</f>
        <v>10.03</v>
      </c>
      <c r="E5" s="17"/>
      <c r="F5" s="18">
        <f>IF(D5&gt;0,IF(ISERROR(INT((58.015*POWER((11.5-D5),1.81)))),0,INT((58.015*POWER((11.5-D5),1.81)))),IF(ISERROR(VLOOKUP(E5,'60 m ručně'!A:B,2,0)),0,VLOOKUP(E5,'60 m ručně'!A:B,2,0)))</f>
        <v>116</v>
      </c>
      <c r="G5" s="9">
        <v>301</v>
      </c>
      <c r="H5" s="9">
        <v>276</v>
      </c>
      <c r="I5" s="9">
        <v>292</v>
      </c>
      <c r="J5" s="9">
        <f>MAX(G5:I5)</f>
        <v>301</v>
      </c>
      <c r="K5" s="18">
        <f>IF(ISERROR(INT((0.14354*POWER((J5-220),1.4)))),0,INT((0.14354*POWER((J5-220),1.4))))</f>
        <v>67</v>
      </c>
      <c r="L5" s="16">
        <v>30.64</v>
      </c>
      <c r="M5" s="18">
        <f>IF(ISERROR(INT((5.33*POWER((L5-10),1.1)))),0,INT((5.33*POWER((L5-10),1.1))))</f>
        <v>148</v>
      </c>
      <c r="N5" s="45" t="str">
        <f>VLOOKUP(B5,'600'!B:D,3,0)</f>
        <v> 2:08.06</v>
      </c>
      <c r="O5" s="46">
        <f>+INT(0.19889*POWER((185-S5),1.88))</f>
        <v>397</v>
      </c>
      <c r="P5" s="33">
        <f>_xlfn.RANK.EQ(Q5:Q12,$Q$5:$Q$12)</f>
        <v>2</v>
      </c>
      <c r="Q5" s="47">
        <f>+O5+M5+K5+F5</f>
        <v>728</v>
      </c>
      <c r="R5" s="48"/>
      <c r="S5" s="49">
        <f>(MID(N5,2,1)*60)+((MID(N5,4,2)*1)+(MID(N5,7,2)*0.01))</f>
        <v>128.06</v>
      </c>
    </row>
    <row r="6" spans="1:19" ht="42" customHeight="1">
      <c r="A6" s="13">
        <v>2</v>
      </c>
      <c r="B6" s="14" t="s">
        <v>66</v>
      </c>
      <c r="C6" s="15" t="s">
        <v>59</v>
      </c>
      <c r="D6" s="30">
        <f>VLOOKUP(B6,'60'!B:D,3,0)</f>
        <v>9.95</v>
      </c>
      <c r="E6" s="17"/>
      <c r="F6" s="18">
        <f>IF(D6&gt;0,IF(ISERROR(INT((58.015*POWER((11.5-D6),1.81)))),0,INT((58.015*POWER((11.5-D6),1.81)))),IF(ISERROR(VLOOKUP(E6,'60 m ručně'!A:B,2,0)),0,VLOOKUP(E6,'60 m ručně'!A:B,2,0)))</f>
        <v>128</v>
      </c>
      <c r="G6" s="9"/>
      <c r="H6" s="9">
        <v>316</v>
      </c>
      <c r="I6" s="9">
        <v>342</v>
      </c>
      <c r="J6" s="9">
        <f>MAX(G6:I6)</f>
        <v>342</v>
      </c>
      <c r="K6" s="18">
        <f>IF(ISERROR(INT((0.14354*POWER((J6-220),1.4)))),0,INT((0.14354*POWER((J6-220),1.4))))</f>
        <v>119</v>
      </c>
      <c r="L6" s="16">
        <v>24.73</v>
      </c>
      <c r="M6" s="18">
        <f>IF(ISERROR(INT((5.33*POWER((L6-10),1.1)))),0,INT((5.33*POWER((L6-10),1.1))))</f>
        <v>102</v>
      </c>
      <c r="N6" s="45" t="str">
        <f>VLOOKUP(B6,'600'!B:D,3,0)</f>
        <v> 2:16.50</v>
      </c>
      <c r="O6" s="46">
        <f>+INT(0.19889*POWER((185-S6),1.88))</f>
        <v>293</v>
      </c>
      <c r="P6" s="33">
        <f>_xlfn.RANK.EQ(Q6:Q13,$Q$5:$Q$12)</f>
        <v>3</v>
      </c>
      <c r="Q6" s="47">
        <f>+O6+M6+K6+F6</f>
        <v>642</v>
      </c>
      <c r="R6" s="48"/>
      <c r="S6" s="49">
        <f>(MID(N6,2,1)*60)+((MID(N6,4,2)*1)+(MID(N6,7,2)*0.01))</f>
        <v>136.5</v>
      </c>
    </row>
    <row r="7" spans="1:19" ht="42" customHeight="1">
      <c r="A7" s="13">
        <v>3</v>
      </c>
      <c r="B7" s="14" t="s">
        <v>67</v>
      </c>
      <c r="C7" s="15" t="s">
        <v>31</v>
      </c>
      <c r="D7" s="30">
        <f>VLOOKUP(B7,'60'!B:D,3,0)</f>
        <v>9.69</v>
      </c>
      <c r="E7" s="17"/>
      <c r="F7" s="18">
        <f>IF(D7&gt;0,IF(ISERROR(INT((58.015*POWER((11.5-D7),1.81)))),0,INT((58.015*POWER((11.5-D7),1.81)))),IF(ISERROR(VLOOKUP(E7,'60 m ručně'!A:B,2,0)),0,VLOOKUP(E7,'60 m ručně'!A:B,2,0)))</f>
        <v>169</v>
      </c>
      <c r="G7" s="9">
        <v>335</v>
      </c>
      <c r="H7" s="9">
        <v>345</v>
      </c>
      <c r="I7" s="9">
        <v>328</v>
      </c>
      <c r="J7" s="9">
        <f>MAX(G7:I7)</f>
        <v>345</v>
      </c>
      <c r="K7" s="18">
        <f>IF(ISERROR(INT((0.14354*POWER((J7-220),1.4)))),0,INT((0.14354*POWER((J7-220),1.4))))</f>
        <v>123</v>
      </c>
      <c r="L7" s="16">
        <v>29.05</v>
      </c>
      <c r="M7" s="18">
        <f>IF(ISERROR(INT((5.33*POWER((L7-10),1.1)))),0,INT((5.33*POWER((L7-10),1.1))))</f>
        <v>136</v>
      </c>
      <c r="N7" s="45" t="str">
        <f>VLOOKUP(B7,'600'!B:D,3,0)</f>
        <v> 2:04.74</v>
      </c>
      <c r="O7" s="46">
        <f>+INT(0.19889*POWER((185-S7),1.88))</f>
        <v>441</v>
      </c>
      <c r="P7" s="33">
        <f>_xlfn.RANK.EQ(Q7:Q14,$Q$5:$Q$12)</f>
        <v>1</v>
      </c>
      <c r="Q7" s="47">
        <f>+O7+M7+K7+F7</f>
        <v>869</v>
      </c>
      <c r="R7" s="48"/>
      <c r="S7" s="49">
        <f>(MID(N7,2,1)*60)+((MID(N7,4,2)*1)+(MID(N7,7,2)*0.01))</f>
        <v>124.74</v>
      </c>
    </row>
    <row r="8" spans="1:19" ht="42" customHeight="1">
      <c r="A8" s="13">
        <v>4</v>
      </c>
      <c r="B8" s="14" t="s">
        <v>68</v>
      </c>
      <c r="C8" s="15" t="s">
        <v>31</v>
      </c>
      <c r="D8" s="30">
        <f>VLOOKUP(B8,'60'!B:D,3,0)</f>
        <v>10.47</v>
      </c>
      <c r="E8" s="17"/>
      <c r="F8" s="18">
        <f>IF(D8&gt;0,IF(ISERROR(INT((58.015*POWER((11.5-D8),1.81)))),0,INT((58.015*POWER((11.5-D8),1.81)))),IF(ISERROR(VLOOKUP(E8,'60 m ručně'!A:B,2,0)),0,VLOOKUP(E8,'60 m ručně'!A:B,2,0)))</f>
        <v>61</v>
      </c>
      <c r="G8" s="9">
        <v>271</v>
      </c>
      <c r="H8" s="9">
        <v>276</v>
      </c>
      <c r="I8" s="9">
        <v>282</v>
      </c>
      <c r="J8" s="9">
        <f>MAX(G8:I8)</f>
        <v>282</v>
      </c>
      <c r="K8" s="18">
        <f>IF(ISERROR(INT((0.14354*POWER((J8-220),1.4)))),0,INT((0.14354*POWER((J8-220),1.4))))</f>
        <v>46</v>
      </c>
      <c r="L8" s="16">
        <v>28.13</v>
      </c>
      <c r="M8" s="18">
        <f>IF(ISERROR(INT((5.33*POWER((L8-10),1.1)))),0,INT((5.33*POWER((L8-10),1.1))))</f>
        <v>129</v>
      </c>
      <c r="N8" s="45" t="str">
        <f>VLOOKUP(B8,'600'!B:D,3,0)</f>
        <v> 2:25.65</v>
      </c>
      <c r="O8" s="46">
        <f>+INT(0.19889*POWER((185-S8),1.88))</f>
        <v>198</v>
      </c>
      <c r="P8" s="33">
        <f>_xlfn.RANK.EQ(Q8:Q15,$Q$5:$Q$12)</f>
        <v>5</v>
      </c>
      <c r="Q8" s="47">
        <f>+O8+M8+K8+F8</f>
        <v>434</v>
      </c>
      <c r="R8" s="48"/>
      <c r="S8" s="49">
        <f>(MID(N8,2,1)*60)+((MID(N8,4,2)*1)+(MID(N8,7,2)*0.01))</f>
        <v>145.65</v>
      </c>
    </row>
    <row r="9" spans="1:19" ht="42" customHeight="1">
      <c r="A9" s="13">
        <v>5</v>
      </c>
      <c r="B9" s="14" t="s">
        <v>69</v>
      </c>
      <c r="C9" s="15" t="s">
        <v>64</v>
      </c>
      <c r="D9" s="30">
        <f>VLOOKUP(B9,'60'!B:D,3,0)</f>
        <v>10.16</v>
      </c>
      <c r="E9" s="17"/>
      <c r="F9" s="18">
        <f>IF(D9&gt;0,IF(ISERROR(INT((58.015*POWER((11.5-D9),1.81)))),0,INT((58.015*POWER((11.5-D9),1.81)))),IF(ISERROR(VLOOKUP(E9,'60 m ručně'!A:B,2,0)),0,VLOOKUP(E9,'60 m ručně'!A:B,2,0)))</f>
        <v>98</v>
      </c>
      <c r="G9" s="9"/>
      <c r="H9" s="9"/>
      <c r="I9" s="9">
        <v>279</v>
      </c>
      <c r="J9" s="9">
        <f>MAX(G9:I9)</f>
        <v>279</v>
      </c>
      <c r="K9" s="18">
        <f>IF(ISERROR(INT((0.14354*POWER((J9-220),1.4)))),0,INT((0.14354*POWER((J9-220),1.4))))</f>
        <v>43</v>
      </c>
      <c r="L9" s="16">
        <v>26.57</v>
      </c>
      <c r="M9" s="18">
        <f>IF(ISERROR(INT((5.33*POWER((L9-10),1.1)))),0,INT((5.33*POWER((L9-10),1.1))))</f>
        <v>116</v>
      </c>
      <c r="N9" s="45" t="str">
        <f>VLOOKUP(B9,'600'!B:D,3,0)</f>
        <v> 2:25.06</v>
      </c>
      <c r="O9" s="46">
        <f>+INT(0.19889*POWER((185-S9),1.88))</f>
        <v>203</v>
      </c>
      <c r="P9" s="33">
        <f>_xlfn.RANK.EQ(Q9:Q16,$Q$5:$Q$12)</f>
        <v>4</v>
      </c>
      <c r="Q9" s="47">
        <f>+O9+M9+K9+F9</f>
        <v>460</v>
      </c>
      <c r="R9" s="48"/>
      <c r="S9" s="49">
        <f>(MID(N9,2,1)*60)+((MID(N9,4,2)*1)+(MID(N9,7,2)*0.01))</f>
        <v>145.06</v>
      </c>
    </row>
    <row r="10" spans="1:17" ht="42" customHeight="1">
      <c r="A10" s="13">
        <v>6</v>
      </c>
      <c r="B10" s="14"/>
      <c r="C10" s="1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</row>
    <row r="11" spans="1:17" ht="42" customHeight="1">
      <c r="A11" s="13">
        <v>7</v>
      </c>
      <c r="B11" s="14"/>
      <c r="C11" s="1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26"/>
      <c r="Q11" s="18"/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1">
        <f>SUMIF(P5:P12,"&lt;=4",Q5:Q12)</f>
        <v>2699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4"/>
  <sheetViews>
    <sheetView zoomScale="50" zoomScaleNormal="50" zoomScalePageLayoutView="0" workbookViewId="0" topLeftCell="A1">
      <selection activeCell="N9" sqref="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4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20" ht="42" customHeight="1">
      <c r="A5" s="13">
        <v>1</v>
      </c>
      <c r="B5" s="14" t="s">
        <v>99</v>
      </c>
      <c r="C5" s="35">
        <v>39301</v>
      </c>
      <c r="D5" s="30">
        <f>VLOOKUP(B5,'60'!B:D,3,0)</f>
        <v>9.72</v>
      </c>
      <c r="E5" s="17"/>
      <c r="F5" s="18">
        <f>IF(D5&gt;0,IF(ISERROR(INT((58.015*POWER((11.5-D5),1.81)))),0,INT((58.015*POWER((11.5-D5),1.81)))),IF(ISERROR(VLOOKUP(E5,'60 m ručně'!A:B,2,0)),0,VLOOKUP(E5,'60 m ručně'!A:B,2,0)))</f>
        <v>164</v>
      </c>
      <c r="G5" s="9">
        <v>350</v>
      </c>
      <c r="H5" s="9">
        <v>363</v>
      </c>
      <c r="I5" s="9"/>
      <c r="J5" s="9">
        <f>MAX(G5:I5)</f>
        <v>363</v>
      </c>
      <c r="K5" s="18">
        <f>IF(ISERROR(INT((0.14354*POWER((J5-220),1.4)))),0,INT((0.14354*POWER((J5-220),1.4))))</f>
        <v>149</v>
      </c>
      <c r="L5" s="16">
        <v>46.44</v>
      </c>
      <c r="M5" s="18">
        <f>IF(ISERROR(INT((5.33*POWER((L5-10),1.1)))),0,INT((5.33*POWER((L5-10),1.1))))</f>
        <v>278</v>
      </c>
      <c r="N5" s="45" t="str">
        <f>VLOOKUP(B5,'600'!B:D,3,0)</f>
        <v> 1:59.91</v>
      </c>
      <c r="O5" s="46">
        <f>+INT(0.19889*POWER((185-S5),1.88))</f>
        <v>510</v>
      </c>
      <c r="P5" s="33">
        <f>_xlfn.RANK.EQ(Q5:Q12,$Q$5:$Q$12)</f>
        <v>1</v>
      </c>
      <c r="Q5" s="47">
        <f>+O5+M5+K5+F5</f>
        <v>1101</v>
      </c>
      <c r="R5" s="48"/>
      <c r="S5" s="49">
        <f>(MID(N5,2,1)*60)+((MID(N5,4,2)*1)+(MID(N5,7,2)*0.01))</f>
        <v>119.91</v>
      </c>
      <c r="T5" s="34"/>
    </row>
    <row r="6" spans="1:20" ht="42" customHeight="1">
      <c r="A6" s="13">
        <v>2</v>
      </c>
      <c r="B6" s="14" t="s">
        <v>100</v>
      </c>
      <c r="C6" s="35">
        <v>39422</v>
      </c>
      <c r="D6" s="30">
        <f>VLOOKUP(B6,'60'!B:D,3,0)</f>
        <v>9.43</v>
      </c>
      <c r="E6" s="17"/>
      <c r="F6" s="18">
        <f>IF(D6&gt;0,IF(ISERROR(INT((58.015*POWER((11.5-D6),1.81)))),0,INT((58.015*POWER((11.5-D6),1.81)))),IF(ISERROR(VLOOKUP(E6,'60 m ručně'!A:B,2,0)),0,VLOOKUP(E6,'60 m ručně'!A:B,2,0)))</f>
        <v>216</v>
      </c>
      <c r="G6" s="9">
        <v>353</v>
      </c>
      <c r="H6" s="9"/>
      <c r="I6" s="9">
        <v>335</v>
      </c>
      <c r="J6" s="9">
        <f>MAX(G6:I6)</f>
        <v>353</v>
      </c>
      <c r="K6" s="18">
        <f>IF(ISERROR(INT((0.14354*POWER((J6-220),1.4)))),0,INT((0.14354*POWER((J6-220),1.4))))</f>
        <v>135</v>
      </c>
      <c r="L6" s="16">
        <v>25.69</v>
      </c>
      <c r="M6" s="18">
        <f>IF(ISERROR(INT((5.33*POWER((L6-10),1.1)))),0,INT((5.33*POWER((L6-10),1.1))))</f>
        <v>110</v>
      </c>
      <c r="N6" s="45" t="str">
        <f>VLOOKUP(B6,'600'!B:D,3,0)</f>
        <v> 1:58.84</v>
      </c>
      <c r="O6" s="46">
        <f>+INT(0.19889*POWER((185-S6),1.88))</f>
        <v>526</v>
      </c>
      <c r="P6" s="33">
        <f>_xlfn.RANK.EQ(Q6:Q13,$Q$5:$Q$12)</f>
        <v>2</v>
      </c>
      <c r="Q6" s="47">
        <f>+O6+M6+K6+F6</f>
        <v>987</v>
      </c>
      <c r="R6" s="48"/>
      <c r="S6" s="49">
        <f>(MID(N6,2,1)*60)+((MID(N6,4,2)*1)+(MID(N6,7,2)*0.01))</f>
        <v>118.84</v>
      </c>
      <c r="T6" s="34"/>
    </row>
    <row r="7" spans="1:20" ht="42" customHeight="1">
      <c r="A7" s="13">
        <v>3</v>
      </c>
      <c r="B7" s="14" t="s">
        <v>101</v>
      </c>
      <c r="C7" s="35">
        <v>39454</v>
      </c>
      <c r="D7" s="30">
        <f>VLOOKUP(B7,'60'!B:D,3,0)</f>
        <v>10.12</v>
      </c>
      <c r="E7" s="17"/>
      <c r="F7" s="18">
        <f>IF(D7&gt;0,IF(ISERROR(INT((58.015*POWER((11.5-D7),1.81)))),0,INT((58.015*POWER((11.5-D7),1.81)))),IF(ISERROR(VLOOKUP(E7,'60 m ručně'!A:B,2,0)),0,VLOOKUP(E7,'60 m ručně'!A:B,2,0)))</f>
        <v>103</v>
      </c>
      <c r="G7" s="9">
        <v>317</v>
      </c>
      <c r="H7" s="9">
        <v>335</v>
      </c>
      <c r="I7" s="9">
        <v>338</v>
      </c>
      <c r="J7" s="9">
        <f>MAX(G7:I7)</f>
        <v>338</v>
      </c>
      <c r="K7" s="18">
        <f>IF(ISERROR(INT((0.14354*POWER((J7-220),1.4)))),0,INT((0.14354*POWER((J7-220),1.4))))</f>
        <v>114</v>
      </c>
      <c r="L7" s="16">
        <v>38.86</v>
      </c>
      <c r="M7" s="18">
        <f>IF(ISERROR(INT((5.33*POWER((L7-10),1.1)))),0,INT((5.33*POWER((L7-10),1.1))))</f>
        <v>215</v>
      </c>
      <c r="N7" s="45" t="str">
        <f>VLOOKUP(B7,'600'!B:D,3,0)</f>
        <v> 2:13.53</v>
      </c>
      <c r="O7" s="46">
        <f>+INT(0.19889*POWER((185-S7),1.88))</f>
        <v>328</v>
      </c>
      <c r="P7" s="33">
        <f>_xlfn.RANK.EQ(Q7:Q14,$Q$5:$Q$12)</f>
        <v>3</v>
      </c>
      <c r="Q7" s="47">
        <f>+O7+M7+K7+F7</f>
        <v>760</v>
      </c>
      <c r="R7" s="48"/>
      <c r="S7" s="49">
        <f>(MID(N7,2,1)*60)+((MID(N7,4,2)*1)+(MID(N7,7,2)*0.01))</f>
        <v>133.53</v>
      </c>
      <c r="T7" s="34"/>
    </row>
    <row r="8" spans="1:20" ht="42" customHeight="1">
      <c r="A8" s="13">
        <v>4</v>
      </c>
      <c r="B8" s="14" t="s">
        <v>102</v>
      </c>
      <c r="C8" s="35">
        <v>39216</v>
      </c>
      <c r="D8" s="30">
        <f>VLOOKUP(B8,'60'!B:D,3,0)</f>
        <v>10.02</v>
      </c>
      <c r="E8" s="17"/>
      <c r="F8" s="18">
        <f>IF(D8&gt;0,IF(ISERROR(INT((58.015*POWER((11.5-D8),1.81)))),0,INT((58.015*POWER((11.5-D8),1.81)))),IF(ISERROR(VLOOKUP(E8,'60 m ručně'!A:B,2,0)),0,VLOOKUP(E8,'60 m ručně'!A:B,2,0)))</f>
        <v>117</v>
      </c>
      <c r="G8" s="9">
        <v>324</v>
      </c>
      <c r="H8" s="9">
        <v>341</v>
      </c>
      <c r="I8" s="9">
        <v>311</v>
      </c>
      <c r="J8" s="9">
        <f>MAX(G8:I8)</f>
        <v>341</v>
      </c>
      <c r="K8" s="18">
        <f>IF(ISERROR(INT((0.14354*POWER((J8-220),1.4)))),0,INT((0.14354*POWER((J8-220),1.4))))</f>
        <v>118</v>
      </c>
      <c r="L8" s="16">
        <v>26.85</v>
      </c>
      <c r="M8" s="18">
        <f>IF(ISERROR(INT((5.33*POWER((L8-10),1.1)))),0,INT((5.33*POWER((L8-10),1.1))))</f>
        <v>119</v>
      </c>
      <c r="N8" s="45" t="str">
        <f>VLOOKUP(B8,'600'!B:D,3,0)</f>
        <v> 2:10.14</v>
      </c>
      <c r="O8" s="46">
        <f>+INT(0.19889*POWER((185-S8),1.88))</f>
        <v>370</v>
      </c>
      <c r="P8" s="33">
        <f>_xlfn.RANK.EQ(Q8:Q15,$Q$5:$Q$12)</f>
        <v>4</v>
      </c>
      <c r="Q8" s="47">
        <f>+O8+M8+K8+F8</f>
        <v>724</v>
      </c>
      <c r="R8" s="48"/>
      <c r="S8" s="49">
        <f>(MID(N8,2,1)*60)+((MID(N8,4,2)*1)+(MID(N8,7,2)*0.01))</f>
        <v>130.14</v>
      </c>
      <c r="T8" s="34"/>
    </row>
    <row r="9" spans="1:20" ht="42" customHeight="1">
      <c r="A9" s="13">
        <v>5</v>
      </c>
      <c r="B9" s="14"/>
      <c r="C9" s="35"/>
      <c r="D9" s="30"/>
      <c r="E9" s="17"/>
      <c r="F9" s="18"/>
      <c r="G9" s="9"/>
      <c r="H9" s="9"/>
      <c r="I9" s="9"/>
      <c r="J9" s="9"/>
      <c r="K9" s="18"/>
      <c r="L9" s="16"/>
      <c r="M9" s="18"/>
      <c r="N9" s="22"/>
      <c r="O9" s="19"/>
      <c r="P9" s="26"/>
      <c r="Q9" s="18"/>
      <c r="T9" s="34"/>
    </row>
    <row r="10" spans="1:20" ht="42" customHeight="1">
      <c r="A10" s="13">
        <v>6</v>
      </c>
      <c r="B10" s="14"/>
      <c r="C10" s="35"/>
      <c r="D10" s="30"/>
      <c r="E10" s="17"/>
      <c r="F10" s="18"/>
      <c r="G10" s="9"/>
      <c r="H10" s="9"/>
      <c r="I10" s="9"/>
      <c r="J10" s="9"/>
      <c r="K10" s="18"/>
      <c r="L10" s="16"/>
      <c r="M10" s="18"/>
      <c r="N10" s="22"/>
      <c r="O10" s="19"/>
      <c r="P10" s="26"/>
      <c r="Q10" s="18"/>
      <c r="T10" s="34"/>
    </row>
    <row r="11" spans="1:20" ht="42" customHeight="1">
      <c r="A11" s="13">
        <v>7</v>
      </c>
      <c r="B11" s="14"/>
      <c r="C11" s="35"/>
      <c r="D11" s="30"/>
      <c r="E11" s="17"/>
      <c r="F11" s="18"/>
      <c r="G11" s="9"/>
      <c r="H11" s="9"/>
      <c r="I11" s="9"/>
      <c r="J11" s="9"/>
      <c r="K11" s="18"/>
      <c r="L11" s="16"/>
      <c r="M11" s="18"/>
      <c r="N11" s="22"/>
      <c r="O11" s="19"/>
      <c r="P11" s="33"/>
      <c r="Q11" s="18"/>
      <c r="T11" s="34"/>
    </row>
    <row r="12" spans="1:20" ht="42" customHeight="1">
      <c r="A12" s="13">
        <v>8</v>
      </c>
      <c r="B12" s="14"/>
      <c r="C12" s="3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33"/>
      <c r="Q12" s="18"/>
      <c r="T12" s="34"/>
    </row>
    <row r="13" spans="2:17" ht="42" customHeight="1" thickBot="1">
      <c r="B13" s="7" t="s">
        <v>25</v>
      </c>
      <c r="P13" s="41">
        <f>SUMIF(P5:P12,"&lt;=4",Q5:Q12)</f>
        <v>3572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="50" zoomScaleNormal="50" zoomScalePageLayoutView="0" workbookViewId="0" topLeftCell="A1">
      <selection activeCell="L11" sqref="L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3" s="8" customFormat="1" ht="42" customHeight="1">
      <c r="B2" s="7" t="s">
        <v>9</v>
      </c>
      <c r="C2" s="7" t="s">
        <v>3</v>
      </c>
    </row>
    <row r="3" spans="1:17" ht="20.25">
      <c r="A3" s="43"/>
      <c r="B3" s="10" t="s">
        <v>10</v>
      </c>
      <c r="C3" s="10" t="s">
        <v>11</v>
      </c>
      <c r="D3" s="44" t="s">
        <v>12</v>
      </c>
      <c r="E3" s="44" t="s">
        <v>13</v>
      </c>
      <c r="F3" s="39" t="s">
        <v>14</v>
      </c>
      <c r="G3" s="40" t="s">
        <v>15</v>
      </c>
      <c r="H3" s="40"/>
      <c r="I3" s="40"/>
      <c r="J3" s="10"/>
      <c r="K3" s="39" t="s">
        <v>14</v>
      </c>
      <c r="L3" s="40" t="s">
        <v>16</v>
      </c>
      <c r="M3" s="39" t="s">
        <v>14</v>
      </c>
      <c r="N3" s="40" t="s">
        <v>17</v>
      </c>
      <c r="O3" s="39" t="s">
        <v>14</v>
      </c>
      <c r="P3" s="10" t="s">
        <v>18</v>
      </c>
      <c r="Q3" s="11" t="s">
        <v>14</v>
      </c>
    </row>
    <row r="4" spans="1:17" ht="20.25">
      <c r="A4" s="43"/>
      <c r="B4" s="10" t="s">
        <v>19</v>
      </c>
      <c r="C4" s="10" t="s">
        <v>20</v>
      </c>
      <c r="D4" s="44"/>
      <c r="E4" s="44"/>
      <c r="F4" s="39"/>
      <c r="G4" s="10" t="s">
        <v>21</v>
      </c>
      <c r="H4" s="10" t="s">
        <v>22</v>
      </c>
      <c r="I4" s="10" t="s">
        <v>23</v>
      </c>
      <c r="J4" s="10"/>
      <c r="K4" s="39"/>
      <c r="L4" s="40"/>
      <c r="M4" s="39"/>
      <c r="N4" s="40"/>
      <c r="O4" s="39"/>
      <c r="P4" s="12"/>
      <c r="Q4" s="11" t="s">
        <v>24</v>
      </c>
    </row>
    <row r="5" spans="1:19" ht="42" customHeight="1">
      <c r="A5" s="13">
        <v>1</v>
      </c>
      <c r="B5" s="14" t="s">
        <v>80</v>
      </c>
      <c r="C5" s="15" t="s">
        <v>81</v>
      </c>
      <c r="D5" s="30">
        <f>VLOOKUP(B5,'60'!B:D,3,0)</f>
        <v>9.14</v>
      </c>
      <c r="E5" s="17"/>
      <c r="F5" s="18">
        <f>IF(D5&gt;0,IF(ISERROR(INT((58.015*POWER((11.5-D5),1.81)))),0,INT((58.015*POWER((11.5-D5),1.81)))),IF(ISERROR(VLOOKUP(E5,'60 m ručně'!A:B,2,0)),0,VLOOKUP(E5,'60 m ručně'!A:B,2,0)))</f>
        <v>274</v>
      </c>
      <c r="G5" s="9">
        <v>361</v>
      </c>
      <c r="H5" s="9">
        <v>350</v>
      </c>
      <c r="I5" s="9">
        <v>396</v>
      </c>
      <c r="J5" s="9">
        <f>MAX(G5:I5)</f>
        <v>396</v>
      </c>
      <c r="K5" s="18">
        <f>IF(ISERROR(INT((0.14354*POWER((J5-220),1.4)))),0,INT((0.14354*POWER((J5-220),1.4))))</f>
        <v>199</v>
      </c>
      <c r="L5" s="16">
        <v>32.58</v>
      </c>
      <c r="M5" s="18">
        <f>IF(ISERROR(INT((5.33*POWER((L5-10),1.1)))),0,INT((5.33*POWER((L5-10),1.1))))</f>
        <v>164</v>
      </c>
      <c r="N5" s="45" t="str">
        <f>VLOOKUP(B5,'600'!B:D,3,0)</f>
        <v> 2:01.13</v>
      </c>
      <c r="O5" s="46">
        <f>+INT(0.19889*POWER((185-S5),1.88))</f>
        <v>492</v>
      </c>
      <c r="P5" s="33">
        <f>_xlfn.RANK.EQ(Q5:Q12,$Q$5:$Q$12)</f>
        <v>1</v>
      </c>
      <c r="Q5" s="47">
        <f>+O5+M5+K5+F5</f>
        <v>1129</v>
      </c>
      <c r="R5" s="48"/>
      <c r="S5" s="49">
        <f>(MID(N5,2,1)*60)+((MID(N5,4,2)*1)+(MID(N5,7,2)*0.01))</f>
        <v>121.13</v>
      </c>
    </row>
    <row r="6" spans="1:19" ht="42" customHeight="1">
      <c r="A6" s="13">
        <v>2</v>
      </c>
      <c r="B6" s="14" t="s">
        <v>82</v>
      </c>
      <c r="C6" s="15" t="s">
        <v>83</v>
      </c>
      <c r="D6" s="30">
        <f>VLOOKUP(B6,'60'!B:D,3,0)</f>
        <v>9.44</v>
      </c>
      <c r="E6" s="17"/>
      <c r="F6" s="18">
        <f>IF(D6&gt;0,IF(ISERROR(INT((58.015*POWER((11.5-D6),1.81)))),0,INT((58.015*POWER((11.5-D6),1.81)))),IF(ISERROR(VLOOKUP(E6,'60 m ručně'!A:B,2,0)),0,VLOOKUP(E6,'60 m ručně'!A:B,2,0)))</f>
        <v>214</v>
      </c>
      <c r="G6" s="9">
        <v>357</v>
      </c>
      <c r="H6" s="9">
        <v>325</v>
      </c>
      <c r="I6" s="9"/>
      <c r="J6" s="9">
        <f aca="true" t="shared" si="0" ref="J6:J11">MAX(G6:I6)</f>
        <v>357</v>
      </c>
      <c r="K6" s="18">
        <f aca="true" t="shared" si="1" ref="K6:K11">IF(ISERROR(INT((0.14354*POWER((J6-220),1.4)))),0,INT((0.14354*POWER((J6-220),1.4))))</f>
        <v>140</v>
      </c>
      <c r="L6" s="16">
        <v>32.04</v>
      </c>
      <c r="M6" s="18">
        <f aca="true" t="shared" si="2" ref="M6:M11">IF(ISERROR(INT((5.33*POWER((L6-10),1.1)))),0,INT((5.33*POWER((L6-10),1.1))))</f>
        <v>160</v>
      </c>
      <c r="N6" s="45" t="str">
        <f>VLOOKUP(B6,'600'!B:D,3,0)</f>
        <v> 2:04.27</v>
      </c>
      <c r="O6" s="46">
        <f>+INT(0.19889*POWER((185-S6),1.88))</f>
        <v>448</v>
      </c>
      <c r="P6" s="33">
        <f>_xlfn.RANK.EQ(Q6:Q13,$Q$5:$Q$12)</f>
        <v>2</v>
      </c>
      <c r="Q6" s="47">
        <f>+O6+M6+K6+F6</f>
        <v>962</v>
      </c>
      <c r="R6" s="48"/>
      <c r="S6" s="49">
        <f>(MID(N6,2,1)*60)+((MID(N6,4,2)*1)+(MID(N6,7,2)*0.01))</f>
        <v>124.27</v>
      </c>
    </row>
    <row r="7" spans="1:19" ht="42" customHeight="1">
      <c r="A7" s="13">
        <v>3</v>
      </c>
      <c r="B7" s="14" t="s">
        <v>84</v>
      </c>
      <c r="C7" s="15" t="s">
        <v>85</v>
      </c>
      <c r="D7" s="30">
        <f>VLOOKUP(B7,'60'!B:D,3,0)</f>
        <v>10.16</v>
      </c>
      <c r="E7" s="17"/>
      <c r="F7" s="18">
        <f>IF(D7&gt;0,IF(ISERROR(INT((58.015*POWER((11.5-D7),1.81)))),0,INT((58.015*POWER((11.5-D7),1.81)))),IF(ISERROR(VLOOKUP(E7,'60 m ručně'!A:B,2,0)),0,VLOOKUP(E7,'60 m ručně'!A:B,2,0)))</f>
        <v>98</v>
      </c>
      <c r="G7" s="9">
        <v>350</v>
      </c>
      <c r="H7" s="9">
        <v>349</v>
      </c>
      <c r="I7" s="9">
        <v>341</v>
      </c>
      <c r="J7" s="9">
        <f t="shared" si="0"/>
        <v>350</v>
      </c>
      <c r="K7" s="18">
        <f t="shared" si="1"/>
        <v>130</v>
      </c>
      <c r="L7" s="16">
        <v>28.92</v>
      </c>
      <c r="M7" s="18">
        <f t="shared" si="2"/>
        <v>135</v>
      </c>
      <c r="N7" s="45" t="str">
        <f>VLOOKUP(B7,'600'!B:D,3,0)</f>
        <v> 2:08.64</v>
      </c>
      <c r="O7" s="46">
        <f>+INT(0.19889*POWER((185-S7),1.88))</f>
        <v>389</v>
      </c>
      <c r="P7" s="33">
        <f>_xlfn.RANK.EQ(Q7:Q14,$Q$5:$Q$12)</f>
        <v>4</v>
      </c>
      <c r="Q7" s="47">
        <f>+O7+M7+K7+F7</f>
        <v>752</v>
      </c>
      <c r="R7" s="48"/>
      <c r="S7" s="49">
        <f>(MID(N7,2,1)*60)+((MID(N7,4,2)*1)+(MID(N7,7,2)*0.01))</f>
        <v>128.64</v>
      </c>
    </row>
    <row r="8" spans="1:19" ht="42" customHeight="1">
      <c r="A8" s="13">
        <v>4</v>
      </c>
      <c r="B8" s="14" t="s">
        <v>86</v>
      </c>
      <c r="C8" s="15" t="s">
        <v>87</v>
      </c>
      <c r="D8" s="30">
        <f>VLOOKUP(B8,'60'!B:D,3,0)</f>
        <v>9.7</v>
      </c>
      <c r="E8" s="17"/>
      <c r="F8" s="18">
        <f>IF(D8&gt;0,IF(ISERROR(INT((58.015*POWER((11.5-D8),1.81)))),0,INT((58.015*POWER((11.5-D8),1.81)))),IF(ISERROR(VLOOKUP(E8,'60 m ručně'!A:B,2,0)),0,VLOOKUP(E8,'60 m ručně'!A:B,2,0)))</f>
        <v>168</v>
      </c>
      <c r="G8" s="9">
        <v>324</v>
      </c>
      <c r="H8" s="9">
        <v>348</v>
      </c>
      <c r="I8" s="9"/>
      <c r="J8" s="9">
        <f t="shared" si="0"/>
        <v>348</v>
      </c>
      <c r="K8" s="18">
        <f t="shared" si="1"/>
        <v>127</v>
      </c>
      <c r="L8" s="16">
        <v>53.2</v>
      </c>
      <c r="M8" s="18">
        <f t="shared" si="2"/>
        <v>335</v>
      </c>
      <c r="N8" s="45" t="str">
        <f>VLOOKUP(B8,'600'!B:D,3,0)</f>
        <v> 2:20.89</v>
      </c>
      <c r="O8" s="46">
        <f>+INT(0.19889*POWER((185-S8),1.88))</f>
        <v>245</v>
      </c>
      <c r="P8" s="33">
        <f>_xlfn.RANK.EQ(Q8:Q15,$Q$5:$Q$12)</f>
        <v>3</v>
      </c>
      <c r="Q8" s="47">
        <f>+O8+M8+K8+F8</f>
        <v>875</v>
      </c>
      <c r="R8" s="48"/>
      <c r="S8" s="49">
        <f>(MID(N8,2,1)*60)+((MID(N8,4,2)*1)+(MID(N8,7,2)*0.01))</f>
        <v>140.89</v>
      </c>
    </row>
    <row r="9" spans="1:19" ht="42" customHeight="1">
      <c r="A9" s="13">
        <v>5</v>
      </c>
      <c r="B9" s="14" t="s">
        <v>88</v>
      </c>
      <c r="C9" s="15" t="s">
        <v>89</v>
      </c>
      <c r="D9" s="30">
        <f>VLOOKUP(B9,'60'!B:D,3,0)</f>
        <v>9.66</v>
      </c>
      <c r="E9" s="17"/>
      <c r="F9" s="18">
        <f>IF(D9&gt;0,IF(ISERROR(INT((58.015*POWER((11.5-D9),1.81)))),0,INT((58.015*POWER((11.5-D9),1.81)))),IF(ISERROR(VLOOKUP(E9,'60 m ručně'!A:B,2,0)),0,VLOOKUP(E9,'60 m ručně'!A:B,2,0)))</f>
        <v>174</v>
      </c>
      <c r="G9" s="9">
        <v>294</v>
      </c>
      <c r="H9" s="9">
        <v>279</v>
      </c>
      <c r="I9" s="9">
        <v>291</v>
      </c>
      <c r="J9" s="9">
        <f t="shared" si="0"/>
        <v>294</v>
      </c>
      <c r="K9" s="18">
        <f t="shared" si="1"/>
        <v>59</v>
      </c>
      <c r="L9" s="16">
        <v>28.07</v>
      </c>
      <c r="M9" s="18">
        <f t="shared" si="2"/>
        <v>128</v>
      </c>
      <c r="N9" s="45" t="str">
        <f>VLOOKUP(B9,'600'!B:D,3,0)</f>
        <v> 2:15.35</v>
      </c>
      <c r="O9" s="46">
        <f>+INT(0.19889*POWER((185-S9),1.88))</f>
        <v>306</v>
      </c>
      <c r="P9" s="33">
        <f>_xlfn.RANK.EQ(Q9:Q16,$Q$5:$Q$12)</f>
        <v>5</v>
      </c>
      <c r="Q9" s="47">
        <f>+O9+M9+K9+F9</f>
        <v>667</v>
      </c>
      <c r="R9" s="48"/>
      <c r="S9" s="49">
        <f>(MID(N9,2,1)*60)+((MID(N9,4,2)*1)+(MID(N9,7,2)*0.01))</f>
        <v>135.35</v>
      </c>
    </row>
    <row r="10" spans="1:19" ht="42" customHeight="1">
      <c r="A10" s="13">
        <v>6</v>
      </c>
      <c r="B10" s="14" t="s">
        <v>90</v>
      </c>
      <c r="C10" s="15" t="s">
        <v>91</v>
      </c>
      <c r="D10" s="30">
        <f>VLOOKUP(B10,'60'!B:D,3,0)</f>
        <v>10.35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74</v>
      </c>
      <c r="G10" s="9">
        <v>287</v>
      </c>
      <c r="H10" s="9"/>
      <c r="I10" s="9"/>
      <c r="J10" s="9">
        <f t="shared" si="0"/>
        <v>287</v>
      </c>
      <c r="K10" s="18">
        <f t="shared" si="1"/>
        <v>51</v>
      </c>
      <c r="L10" s="16">
        <v>38.87</v>
      </c>
      <c r="M10" s="18">
        <f t="shared" si="2"/>
        <v>215</v>
      </c>
      <c r="N10" s="45" t="str">
        <f>VLOOKUP(B10,'600'!B:D,3,0)</f>
        <v> 2:17.71</v>
      </c>
      <c r="O10" s="46">
        <f>+INT(0.19889*POWER((185-S10),1.88))</f>
        <v>280</v>
      </c>
      <c r="P10" s="33">
        <f>_xlfn.RANK.EQ(Q10:Q17,$Q$5:$Q$12)</f>
        <v>6</v>
      </c>
      <c r="Q10" s="47">
        <f>+O10+M10+K10+F10</f>
        <v>620</v>
      </c>
      <c r="R10" s="48"/>
      <c r="S10" s="49">
        <f>(MID(N10,2,1)*60)+((MID(N10,4,2)*1)+(MID(N10,7,2)*0.01))</f>
        <v>137.71</v>
      </c>
    </row>
    <row r="11" spans="1:19" ht="42" customHeight="1">
      <c r="A11" s="13">
        <v>7</v>
      </c>
      <c r="B11" s="14" t="s">
        <v>92</v>
      </c>
      <c r="C11" s="15" t="s">
        <v>93</v>
      </c>
      <c r="D11" s="30">
        <f>VLOOKUP(B11,'60'!B:D,3,0)</f>
        <v>10.99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17</v>
      </c>
      <c r="G11" s="9">
        <v>297</v>
      </c>
      <c r="H11" s="9"/>
      <c r="I11" s="9">
        <v>282</v>
      </c>
      <c r="J11" s="9">
        <f t="shared" si="0"/>
        <v>297</v>
      </c>
      <c r="K11" s="18">
        <f t="shared" si="1"/>
        <v>62</v>
      </c>
      <c r="L11" s="16">
        <v>30.73</v>
      </c>
      <c r="M11" s="18">
        <f t="shared" si="2"/>
        <v>149</v>
      </c>
      <c r="N11" s="45" t="str">
        <f>VLOOKUP(B11,'600'!B:D,3,0)</f>
        <v> 2:28.45</v>
      </c>
      <c r="O11" s="46">
        <f>+INT(0.19889*POWER((185-S11),1.88))</f>
        <v>172</v>
      </c>
      <c r="P11" s="33">
        <f>_xlfn.RANK.EQ(Q11:Q18,$Q$5:$Q$12)</f>
        <v>7</v>
      </c>
      <c r="Q11" s="47">
        <f>+O11+M11+K11+F11</f>
        <v>400</v>
      </c>
      <c r="R11" s="48"/>
      <c r="S11" s="49">
        <f>(MID(N11,2,1)*60)+((MID(N11,4,2)*1)+(MID(N11,7,2)*0.01))</f>
        <v>148.45</v>
      </c>
    </row>
    <row r="12" spans="1:17" ht="42" customHeight="1">
      <c r="A12" s="13">
        <v>8</v>
      </c>
      <c r="B12" s="14"/>
      <c r="C12" s="15"/>
      <c r="D12" s="30"/>
      <c r="E12" s="17"/>
      <c r="F12" s="18"/>
      <c r="G12" s="9"/>
      <c r="H12" s="9"/>
      <c r="I12" s="9"/>
      <c r="J12" s="9"/>
      <c r="K12" s="18"/>
      <c r="L12" s="16"/>
      <c r="M12" s="18"/>
      <c r="N12" s="22"/>
      <c r="O12" s="19"/>
      <c r="P12" s="26"/>
      <c r="Q12" s="18"/>
    </row>
    <row r="13" spans="2:17" ht="42" customHeight="1" thickBot="1">
      <c r="B13" s="7" t="s">
        <v>25</v>
      </c>
      <c r="P13" s="41">
        <f>SUMIF(P5:P12,"&lt;=4",Q5:Q12)</f>
        <v>3718</v>
      </c>
      <c r="Q13" s="41"/>
    </row>
    <row r="14" ht="20.25">
      <c r="B14" s="7" t="s">
        <v>26</v>
      </c>
    </row>
    <row r="15" spans="1:17" ht="41.25" customHeight="1">
      <c r="A15" s="13">
        <v>1</v>
      </c>
      <c r="B15" s="14"/>
      <c r="C15" s="20"/>
      <c r="D15" s="30"/>
      <c r="E15" s="17"/>
      <c r="F15" s="18"/>
      <c r="G15" s="9"/>
      <c r="H15" s="9"/>
      <c r="I15" s="9"/>
      <c r="J15" s="9"/>
      <c r="K15" s="18"/>
      <c r="L15" s="16"/>
      <c r="M15" s="18"/>
      <c r="N15" s="31"/>
      <c r="O15" s="19"/>
      <c r="P15" s="26"/>
      <c r="Q15" s="18"/>
    </row>
    <row r="16" spans="1:17" ht="41.25" customHeight="1">
      <c r="A16" s="13">
        <v>2</v>
      </c>
      <c r="B16" s="14"/>
      <c r="C16" s="20"/>
      <c r="D16" s="30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/>
      <c r="K16" s="18">
        <f>IF(ISERROR(INT((0.14354*POWER((J16-220),1.4)))),0,INT((0.14354*POWER((J16-220),1.4))))</f>
        <v>0</v>
      </c>
      <c r="L16" s="16"/>
      <c r="M16" s="18">
        <f>IF(ISERROR(INT((5.33*POWER((L16-10),1.1)))),0,INT((5.33*POWER((L16-10),1.1))))</f>
        <v>0</v>
      </c>
      <c r="N16" s="21"/>
      <c r="O16" s="19"/>
      <c r="P16" s="26"/>
      <c r="Q16" s="18"/>
    </row>
    <row r="17" spans="1:17" ht="41.25" customHeight="1">
      <c r="A17" s="13">
        <v>3</v>
      </c>
      <c r="B17" s="14"/>
      <c r="C17" s="20"/>
      <c r="D17" s="30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/>
      <c r="K17" s="18">
        <f aca="true" t="shared" si="3" ref="K17:K24">IF(ISERROR(INT((0.14354*POWER((J17-220),1.4)))),0,INT((0.14354*POWER((J17-220),1.4))))</f>
        <v>0</v>
      </c>
      <c r="L17" s="16"/>
      <c r="M17" s="18">
        <f aca="true" t="shared" si="4" ref="M17:M24">IF(ISERROR(INT((5.33*POWER((L17-10),1.1)))),0,INT((5.33*POWER((L17-10),1.1))))</f>
        <v>0</v>
      </c>
      <c r="N17" s="21"/>
      <c r="O17" s="19"/>
      <c r="P17" s="26"/>
      <c r="Q17" s="18"/>
    </row>
    <row r="18" spans="1:17" ht="41.25" customHeight="1">
      <c r="A18" s="13">
        <v>4</v>
      </c>
      <c r="B18" s="14"/>
      <c r="C18" s="20"/>
      <c r="D18" s="30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/>
      <c r="K18" s="18">
        <f t="shared" si="3"/>
        <v>0</v>
      </c>
      <c r="L18" s="16"/>
      <c r="M18" s="18">
        <f t="shared" si="4"/>
        <v>0</v>
      </c>
      <c r="N18" s="21"/>
      <c r="O18" s="19"/>
      <c r="P18" s="26"/>
      <c r="Q18" s="18"/>
    </row>
    <row r="19" spans="1:17" ht="41.25" customHeight="1">
      <c r="A19" s="13">
        <v>5</v>
      </c>
      <c r="B19" s="14"/>
      <c r="C19" s="20"/>
      <c r="D19" s="30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/>
      <c r="K19" s="18">
        <f t="shared" si="3"/>
        <v>0</v>
      </c>
      <c r="L19" s="16"/>
      <c r="M19" s="18">
        <f t="shared" si="4"/>
        <v>0</v>
      </c>
      <c r="N19" s="21"/>
      <c r="O19" s="19"/>
      <c r="P19" s="26"/>
      <c r="Q19" s="18"/>
    </row>
    <row r="20" spans="1:17" ht="41.25" customHeight="1">
      <c r="A20" s="13">
        <v>6</v>
      </c>
      <c r="B20" s="14"/>
      <c r="C20" s="20"/>
      <c r="D20" s="30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/>
      <c r="K20" s="18">
        <f t="shared" si="3"/>
        <v>0</v>
      </c>
      <c r="L20" s="16"/>
      <c r="M20" s="18">
        <f t="shared" si="4"/>
        <v>0</v>
      </c>
      <c r="N20" s="21"/>
      <c r="O20" s="19"/>
      <c r="P20" s="26"/>
      <c r="Q20" s="18"/>
    </row>
    <row r="21" spans="1:17" ht="41.25" customHeight="1">
      <c r="A21" s="13">
        <v>7</v>
      </c>
      <c r="B21" s="14"/>
      <c r="C21" s="20"/>
      <c r="D21" s="30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/>
      <c r="K21" s="18">
        <f t="shared" si="3"/>
        <v>0</v>
      </c>
      <c r="L21" s="16"/>
      <c r="M21" s="18">
        <f t="shared" si="4"/>
        <v>0</v>
      </c>
      <c r="N21" s="21"/>
      <c r="O21" s="19"/>
      <c r="P21" s="26"/>
      <c r="Q21" s="18"/>
    </row>
    <row r="22" spans="1:17" ht="41.25" customHeight="1">
      <c r="A22" s="13">
        <v>8</v>
      </c>
      <c r="B22" s="14"/>
      <c r="C22" s="20"/>
      <c r="D22" s="30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/>
      <c r="K22" s="18">
        <f t="shared" si="3"/>
        <v>0</v>
      </c>
      <c r="L22" s="16"/>
      <c r="M22" s="18">
        <f t="shared" si="4"/>
        <v>0</v>
      </c>
      <c r="N22" s="21"/>
      <c r="O22" s="19"/>
      <c r="P22" s="26"/>
      <c r="Q22" s="18"/>
    </row>
    <row r="23" spans="1:17" ht="41.25" customHeight="1">
      <c r="A23" s="13">
        <v>9</v>
      </c>
      <c r="B23" s="14"/>
      <c r="C23" s="20"/>
      <c r="D23" s="30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/>
      <c r="K23" s="18">
        <f t="shared" si="3"/>
        <v>0</v>
      </c>
      <c r="L23" s="16"/>
      <c r="M23" s="18">
        <f t="shared" si="4"/>
        <v>0</v>
      </c>
      <c r="N23" s="21"/>
      <c r="O23" s="19"/>
      <c r="P23" s="26"/>
      <c r="Q23" s="18"/>
    </row>
    <row r="24" spans="1:17" ht="41.25" customHeight="1">
      <c r="A24" s="13">
        <v>10</v>
      </c>
      <c r="B24" s="14"/>
      <c r="C24" s="20"/>
      <c r="D24" s="30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/>
      <c r="K24" s="18">
        <f t="shared" si="3"/>
        <v>0</v>
      </c>
      <c r="L24" s="16"/>
      <c r="M24" s="18">
        <f t="shared" si="4"/>
        <v>0</v>
      </c>
      <c r="N24" s="21"/>
      <c r="O24" s="19"/>
      <c r="P24" s="26"/>
      <c r="Q24" s="18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13:Q1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2018-06-06T14:14:39Z</cp:lastPrinted>
  <dcterms:created xsi:type="dcterms:W3CDTF">2016-05-18T14:58:03Z</dcterms:created>
  <dcterms:modified xsi:type="dcterms:W3CDTF">2018-06-09T20:29:04Z</dcterms:modified>
  <cp:category/>
  <cp:version/>
  <cp:contentType/>
  <cp:contentStatus/>
</cp:coreProperties>
</file>