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2" windowHeight="8652" tabRatio="819" activeTab="0"/>
  </bookViews>
  <sheets>
    <sheet name="body družstva" sheetId="1" r:id="rId1"/>
    <sheet name="Souhrn" sheetId="2" r:id="rId2"/>
    <sheet name="600" sheetId="3" r:id="rId3"/>
    <sheet name="60" sheetId="4" r:id="rId4"/>
    <sheet name="Dl.Třeb" sheetId="5" r:id="rId5"/>
    <sheet name="Iscarex" sheetId="6" r:id="rId6"/>
    <sheet name="Jablonné" sheetId="7" r:id="rId7"/>
    <sheet name="Lanškroun" sheetId="8" r:id="rId8"/>
    <sheet name="MT" sheetId="9" r:id="rId9"/>
    <sheet name="Polička" sheetId="10" r:id="rId10"/>
    <sheet name="Svitavy" sheetId="11" r:id="rId11"/>
    <sheet name="Ústí" sheetId="12" r:id="rId12"/>
    <sheet name="Žamberk" sheetId="13" r:id="rId13"/>
    <sheet name="600 m" sheetId="14" r:id="rId14"/>
    <sheet name="60 m ručně" sheetId="15" r:id="rId15"/>
  </sheets>
  <definedNames>
    <definedName name="_xlfn.RANK.EQ" hidden="1">#NAME?</definedName>
    <definedName name="_xlnm.Print_Area" localSheetId="3">'60'!$A$1:$D$71</definedName>
    <definedName name="_xlnm.Print_Area" localSheetId="2">'600'!$A$1:$D$62</definedName>
  </definedNames>
  <calcPr fullCalcOnLoad="1"/>
</workbook>
</file>

<file path=xl/sharedStrings.xml><?xml version="1.0" encoding="utf-8"?>
<sst xmlns="http://schemas.openxmlformats.org/spreadsheetml/2006/main" count="585" uniqueCount="157">
  <si>
    <t>oddíl</t>
  </si>
  <si>
    <t>pomocné body</t>
  </si>
  <si>
    <t>hlavní body</t>
  </si>
  <si>
    <t>Polička</t>
  </si>
  <si>
    <t>Ústí nad Orlicí</t>
  </si>
  <si>
    <t>Moravská Třebová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</si>
  <si>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</si>
  <si>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</si>
  <si>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</si>
  <si>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</si>
  <si>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</si>
  <si>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</si>
  <si>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</si>
  <si>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</si>
  <si>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</si>
  <si>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</si>
  <si>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</si>
  <si>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</si>
  <si>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</si>
  <si>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</si>
  <si>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</si>
  <si>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</si>
  <si>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</si>
  <si>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čas</t>
  </si>
  <si>
    <t>body</t>
  </si>
  <si>
    <t>Celkové pořadí</t>
  </si>
  <si>
    <t>Iscarex</t>
  </si>
  <si>
    <t>Žamberk</t>
  </si>
  <si>
    <t>Lanškroun</t>
  </si>
  <si>
    <t>Dlouhá Třebová</t>
  </si>
  <si>
    <t>ISCAREX</t>
  </si>
  <si>
    <t>dráha</t>
  </si>
  <si>
    <t>Svitavy</t>
  </si>
  <si>
    <t>Jablonné</t>
  </si>
  <si>
    <t>2008</t>
  </si>
  <si>
    <t>2009</t>
  </si>
  <si>
    <t>Vojtěch FRANC</t>
  </si>
  <si>
    <t>Lukáš MAREK</t>
  </si>
  <si>
    <t>2011</t>
  </si>
  <si>
    <t>Heger Šimon</t>
  </si>
  <si>
    <t>Zajíček Vojtěch</t>
  </si>
  <si>
    <t>Špatenka Matěj</t>
  </si>
  <si>
    <t>Resler Filip</t>
  </si>
  <si>
    <t>Miškolci Tadeáš</t>
  </si>
  <si>
    <t>Váně Jakub</t>
  </si>
  <si>
    <t>Oliva Pavel</t>
  </si>
  <si>
    <t>2010</t>
  </si>
  <si>
    <t>Jindřich Vyroubal</t>
  </si>
  <si>
    <t>Šmíd Vojtěch</t>
  </si>
  <si>
    <t>Karpeles Michael</t>
  </si>
  <si>
    <t>2012</t>
  </si>
  <si>
    <t>Černohous Vít</t>
  </si>
  <si>
    <t>Fišer Jan</t>
  </si>
  <si>
    <t>Hanuš Adam</t>
  </si>
  <si>
    <t>Havlena Tadeáš</t>
  </si>
  <si>
    <t>Hanus Kryštof</t>
  </si>
  <si>
    <t>Mareš Ondřej</t>
  </si>
  <si>
    <t>Vaníček Ondřej</t>
  </si>
  <si>
    <t>Stejskal Adam</t>
  </si>
  <si>
    <t>Pondělíček Kryštof</t>
  </si>
  <si>
    <t>Stejskal Petr</t>
  </si>
  <si>
    <t>Hubálek Max</t>
  </si>
  <si>
    <t>Jeníček Vojtěch</t>
  </si>
  <si>
    <t>Jeníček Matěj</t>
  </si>
  <si>
    <t>Petr Adam</t>
  </si>
  <si>
    <t>Kučera Jakub</t>
  </si>
  <si>
    <t>Holík Jakub</t>
  </si>
  <si>
    <t>Kaláb Ondřej</t>
  </si>
  <si>
    <t>2007</t>
  </si>
  <si>
    <t>MS - Holík Josef</t>
  </si>
  <si>
    <t>Král Vojtěch</t>
  </si>
  <si>
    <t>Švejda Jáchym</t>
  </si>
  <si>
    <t>Šafář Tomáš</t>
  </si>
  <si>
    <t>Šafář Adam</t>
  </si>
  <si>
    <t>Tobiáš Seknička</t>
  </si>
  <si>
    <t>Daniel Razým</t>
  </si>
  <si>
    <t>Dominik Víťazka</t>
  </si>
  <si>
    <t>Vít Ducháček</t>
  </si>
  <si>
    <t>Matyáš Razým</t>
  </si>
  <si>
    <t>David Kašpar</t>
  </si>
  <si>
    <t>Kumpošt Radovan</t>
  </si>
  <si>
    <t>Černý Adam</t>
  </si>
  <si>
    <t>Rybička Dominik</t>
  </si>
  <si>
    <t>Pirkl Vít</t>
  </si>
  <si>
    <t>Hanik Alex</t>
  </si>
  <si>
    <t>Kouba Radim</t>
  </si>
  <si>
    <t>Brusenbauch Alan</t>
  </si>
  <si>
    <t>Jansa matěj</t>
  </si>
  <si>
    <t>Pachel Jiří</t>
  </si>
  <si>
    <t>Tobiška Václav</t>
  </si>
  <si>
    <t>Martinec Vojtěch</t>
  </si>
  <si>
    <t>Vacek Jiří</t>
  </si>
  <si>
    <t>Ripka Jakub</t>
  </si>
  <si>
    <t>Šmíd Čeněk</t>
  </si>
  <si>
    <t>Šimek František</t>
  </si>
  <si>
    <t>Vacek Václav</t>
  </si>
  <si>
    <t>Blaško Jan</t>
  </si>
  <si>
    <t xml:space="preserve"> 1:56.74</t>
  </si>
  <si>
    <t xml:space="preserve"> 1:57.77</t>
  </si>
  <si>
    <t xml:space="preserve"> 2:02.56</t>
  </si>
  <si>
    <t xml:space="preserve"> 2:03.18</t>
  </si>
  <si>
    <t xml:space="preserve"> 2:03.63</t>
  </si>
  <si>
    <t xml:space="preserve"> 2:05.98</t>
  </si>
  <si>
    <t xml:space="preserve"> 2:06.11</t>
  </si>
  <si>
    <t xml:space="preserve"> 2:07.23</t>
  </si>
  <si>
    <t xml:space="preserve"> 2:08.31</t>
  </si>
  <si>
    <t xml:space="preserve"> 2:08.65</t>
  </si>
  <si>
    <t xml:space="preserve"> 2:09.79</t>
  </si>
  <si>
    <t xml:space="preserve"> 2:13.57</t>
  </si>
  <si>
    <t xml:space="preserve"> 2:15.88</t>
  </si>
  <si>
    <t xml:space="preserve"> 2:15.95</t>
  </si>
  <si>
    <t xml:space="preserve"> 2:17.42</t>
  </si>
  <si>
    <t xml:space="preserve"> 2:18.76</t>
  </si>
  <si>
    <t xml:space="preserve"> 2:19.88</t>
  </si>
  <si>
    <t xml:space="preserve"> 2:24.40</t>
  </si>
  <si>
    <t xml:space="preserve"> 1:57.40</t>
  </si>
  <si>
    <t xml:space="preserve"> 2:04.21</t>
  </si>
  <si>
    <t xml:space="preserve"> 2:04.52</t>
  </si>
  <si>
    <t xml:space="preserve"> 2:04.64</t>
  </si>
  <si>
    <t xml:space="preserve"> 2:09.77</t>
  </si>
  <si>
    <t xml:space="preserve"> 2:10.16</t>
  </si>
  <si>
    <t xml:space="preserve"> 2:11.69</t>
  </si>
  <si>
    <t xml:space="preserve"> 2:13.10</t>
  </si>
  <si>
    <t xml:space="preserve"> 2:15.69</t>
  </si>
  <si>
    <t xml:space="preserve"> 2:17.74</t>
  </si>
  <si>
    <t xml:space="preserve"> 2:20.73</t>
  </si>
  <si>
    <t xml:space="preserve"> 2:21.60</t>
  </si>
  <si>
    <t xml:space="preserve"> 2:21.83</t>
  </si>
  <si>
    <t xml:space="preserve"> 2:26.68</t>
  </si>
  <si>
    <t xml:space="preserve"> 2:29.08</t>
  </si>
  <si>
    <t xml:space="preserve"> 2:34.13</t>
  </si>
  <si>
    <t xml:space="preserve"> 2:34.51</t>
  </si>
  <si>
    <t xml:space="preserve"> 2:36.11</t>
  </si>
  <si>
    <t xml:space="preserve"> 2:38.64</t>
  </si>
  <si>
    <t xml:space="preserve"> 2:43.64</t>
  </si>
  <si>
    <t xml:space="preserve"> 2:05.23</t>
  </si>
  <si>
    <t xml:space="preserve"> 2:08.48</t>
  </si>
  <si>
    <t xml:space="preserve"> 2:15.27</t>
  </si>
  <si>
    <t xml:space="preserve"> 2:16.93</t>
  </si>
  <si>
    <t xml:space="preserve"> 2:19.71</t>
  </si>
  <si>
    <t xml:space="preserve"> 2:19.80</t>
  </si>
  <si>
    <t xml:space="preserve"> 2:20.59</t>
  </si>
  <si>
    <t xml:space="preserve"> 2:21.06</t>
  </si>
  <si>
    <t xml:space="preserve"> 2:21.64</t>
  </si>
  <si>
    <t xml:space="preserve"> 2:26.08</t>
  </si>
  <si>
    <t xml:space="preserve"> 2:26.56</t>
  </si>
  <si>
    <t xml:space="preserve"> 2:26.91</t>
  </si>
  <si>
    <t xml:space="preserve"> 2:26.98</t>
  </si>
  <si>
    <t xml:space="preserve"> 2:27.93</t>
  </si>
  <si>
    <t xml:space="preserve"> 2:30.95</t>
  </si>
  <si>
    <t xml:space="preserve"> 2:31.54</t>
  </si>
  <si>
    <t xml:space="preserve"> 2:37.15</t>
  </si>
  <si>
    <t xml:space="preserve"> 2:45.28</t>
  </si>
  <si>
    <t xml:space="preserve"> 2:45.38</t>
  </si>
  <si>
    <t>Výsledky po II. Kola</t>
  </si>
  <si>
    <t>Výsledky I. kola - odložené</t>
  </si>
  <si>
    <t>pořadí v disciplíně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</si>
</sst>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&quot;:&quot;ss.0"/>
    <numFmt numFmtId="170" formatCode="#,##0.00&quot; &quot;[$Kč-405];[Red]&quot;-&quot;#,##0.00&quot; &quot;[$Kč-405]"/>
  </numFmts>
  <fonts count="50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0" borderId="0">
      <alignment/>
      <protection/>
    </xf>
    <xf numFmtId="170" fontId="42" fillId="0" borderId="0">
      <alignment/>
      <protection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49" fontId="2" fillId="33" borderId="10" xfId="36" applyNumberFormat="1" applyFont="1" applyFill="1" applyBorder="1" applyAlignment="1">
      <alignment horizontal="center"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49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0" fontId="0" fillId="35" borderId="0" xfId="36" applyFill="1">
      <alignment/>
      <protection/>
    </xf>
    <xf numFmtId="3" fontId="0" fillId="0" borderId="0" xfId="0" applyNumberFormat="1" applyFont="1" applyAlignment="1">
      <alignment/>
    </xf>
    <xf numFmtId="2" fontId="2" fillId="35" borderId="10" xfId="36" applyNumberFormat="1" applyFont="1" applyFill="1" applyBorder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2" fontId="2" fillId="0" borderId="0" xfId="36" applyNumberFormat="1" applyFont="1">
      <alignment/>
      <protection/>
    </xf>
    <xf numFmtId="0" fontId="2" fillId="34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6" fillId="33" borderId="12" xfId="36" applyFont="1" applyFill="1" applyBorder="1">
      <alignment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  <xf numFmtId="0" fontId="2" fillId="0" borderId="10" xfId="36" applyFont="1" applyBorder="1" applyAlignment="1">
      <alignment/>
      <protection/>
    </xf>
    <xf numFmtId="0" fontId="2" fillId="0" borderId="13" xfId="36" applyFont="1" applyBorder="1" applyAlignment="1">
      <alignment horizontal="center"/>
      <protection/>
    </xf>
    <xf numFmtId="0" fontId="2" fillId="0" borderId="14" xfId="36" applyFont="1" applyBorder="1" applyAlignment="1">
      <alignment horizontal="center"/>
      <protection/>
    </xf>
    <xf numFmtId="0" fontId="2" fillId="0" borderId="15" xfId="36" applyFont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Heading" xfId="38"/>
    <cellStyle name="Heading1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Poznámka" xfId="51"/>
    <cellStyle name="Percent" xfId="52"/>
    <cellStyle name="Propojená buňka" xfId="53"/>
    <cellStyle name="Result" xfId="54"/>
    <cellStyle name="Result2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5"/>
  <sheetViews>
    <sheetView tabSelected="1" zoomScalePageLayoutView="0" workbookViewId="0" topLeftCell="A1">
      <selection activeCell="A14" sqref="A14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bestFit="1" customWidth="1"/>
    <col min="7" max="7" width="13.28125" style="1" bestFit="1" customWidth="1"/>
    <col min="8" max="8" width="10.140625" style="1" bestFit="1" customWidth="1"/>
    <col min="9" max="16384" width="8.7109375" style="1" customWidth="1"/>
  </cols>
  <sheetData>
    <row r="1" spans="1:6" ht="12.75">
      <c r="A1" s="24" t="s">
        <v>155</v>
      </c>
      <c r="F1" s="24" t="s">
        <v>154</v>
      </c>
    </row>
    <row r="2" spans="1:8" ht="12.75">
      <c r="A2" s="3" t="s">
        <v>0</v>
      </c>
      <c r="B2" s="4" t="s">
        <v>1</v>
      </c>
      <c r="C2" s="3" t="s">
        <v>2</v>
      </c>
      <c r="F2" s="27" t="s">
        <v>0</v>
      </c>
      <c r="G2" s="27" t="s">
        <v>1</v>
      </c>
      <c r="H2" s="27" t="s">
        <v>2</v>
      </c>
    </row>
    <row r="3" spans="1:8" ht="12.75">
      <c r="A3" s="24" t="s">
        <v>28</v>
      </c>
      <c r="B3" s="2">
        <f>+Lanškroun!P25</f>
        <v>3872</v>
      </c>
      <c r="C3" s="1">
        <v>9</v>
      </c>
      <c r="F3" s="1" t="s">
        <v>4</v>
      </c>
      <c r="G3" s="28">
        <v>3695</v>
      </c>
      <c r="H3" s="28">
        <v>9</v>
      </c>
    </row>
    <row r="4" spans="1:8" ht="12.75">
      <c r="A4" s="24" t="s">
        <v>29</v>
      </c>
      <c r="B4" s="2">
        <f>+'Dl.Třeb'!P25</f>
        <v>3538</v>
      </c>
      <c r="C4" s="1">
        <f aca="true" t="shared" si="0" ref="C4:C11">+C3-1</f>
        <v>8</v>
      </c>
      <c r="F4" s="1" t="s">
        <v>28</v>
      </c>
      <c r="G4" s="28">
        <v>3647</v>
      </c>
      <c r="H4" s="28">
        <v>8</v>
      </c>
    </row>
    <row r="5" spans="1:8" ht="12.75">
      <c r="A5" s="1" t="s">
        <v>4</v>
      </c>
      <c r="B5" s="2">
        <f>+Ústí!P25</f>
        <v>3259</v>
      </c>
      <c r="C5" s="1">
        <f t="shared" si="0"/>
        <v>7</v>
      </c>
      <c r="F5" s="24" t="s">
        <v>32</v>
      </c>
      <c r="G5" s="28">
        <v>3592</v>
      </c>
      <c r="H5" s="28">
        <v>7</v>
      </c>
    </row>
    <row r="6" spans="1:8" ht="12.75">
      <c r="A6" s="24" t="s">
        <v>32</v>
      </c>
      <c r="B6" s="2">
        <f>+Svitavy!P25</f>
        <v>2988</v>
      </c>
      <c r="C6" s="1">
        <f t="shared" si="0"/>
        <v>6</v>
      </c>
      <c r="F6" s="1" t="s">
        <v>29</v>
      </c>
      <c r="G6" s="28">
        <v>3530</v>
      </c>
      <c r="H6" s="28">
        <v>6</v>
      </c>
    </row>
    <row r="7" spans="1:8" ht="12.75">
      <c r="A7" s="24" t="s">
        <v>26</v>
      </c>
      <c r="B7" s="2">
        <f>+Iscarex!P25</f>
        <v>2833</v>
      </c>
      <c r="C7" s="1">
        <f t="shared" si="0"/>
        <v>5</v>
      </c>
      <c r="F7" s="24" t="s">
        <v>26</v>
      </c>
      <c r="G7" s="28">
        <v>3104</v>
      </c>
      <c r="H7" s="28">
        <v>5</v>
      </c>
    </row>
    <row r="8" spans="1:8" ht="12.75">
      <c r="A8" s="24" t="s">
        <v>33</v>
      </c>
      <c r="B8" s="2">
        <f>+Jablonné!P25</f>
        <v>2757</v>
      </c>
      <c r="C8" s="1">
        <f t="shared" si="0"/>
        <v>4</v>
      </c>
      <c r="F8" s="24" t="s">
        <v>33</v>
      </c>
      <c r="G8" s="28">
        <v>2807</v>
      </c>
      <c r="H8" s="28">
        <v>4</v>
      </c>
    </row>
    <row r="9" spans="1:8" ht="12.75">
      <c r="A9" s="24" t="s">
        <v>27</v>
      </c>
      <c r="B9" s="2">
        <f>+Žamberk!P25</f>
        <v>2402</v>
      </c>
      <c r="C9" s="1">
        <f t="shared" si="0"/>
        <v>3</v>
      </c>
      <c r="F9" s="1" t="s">
        <v>5</v>
      </c>
      <c r="G9" s="28">
        <v>2498</v>
      </c>
      <c r="H9" s="28">
        <v>3</v>
      </c>
    </row>
    <row r="10" spans="1:8" ht="12.75">
      <c r="A10" s="1" t="s">
        <v>5</v>
      </c>
      <c r="B10" s="2">
        <f>+MT!P25</f>
        <v>2146</v>
      </c>
      <c r="C10" s="1">
        <f t="shared" si="0"/>
        <v>2</v>
      </c>
      <c r="F10" s="24" t="s">
        <v>3</v>
      </c>
      <c r="G10" s="28">
        <v>2412</v>
      </c>
      <c r="H10" s="28">
        <v>2</v>
      </c>
    </row>
    <row r="11" spans="1:8" ht="12.75">
      <c r="A11" s="1" t="s">
        <v>3</v>
      </c>
      <c r="B11" s="2">
        <f>+Polička!P25</f>
        <v>1945</v>
      </c>
      <c r="C11" s="1">
        <f t="shared" si="0"/>
        <v>1</v>
      </c>
      <c r="F11" s="24" t="s">
        <v>27</v>
      </c>
      <c r="G11" s="1">
        <v>0</v>
      </c>
      <c r="H11" s="1">
        <v>-1</v>
      </c>
    </row>
    <row r="13" ht="12.75">
      <c r="A13" s="24" t="s">
        <v>25</v>
      </c>
    </row>
    <row r="14" spans="1:3" ht="12.75">
      <c r="A14" s="3" t="s">
        <v>0</v>
      </c>
      <c r="B14" s="4" t="s">
        <v>1</v>
      </c>
      <c r="C14" s="3" t="s">
        <v>2</v>
      </c>
    </row>
    <row r="15" spans="1:3" ht="12.75">
      <c r="A15" s="24" t="s">
        <v>28</v>
      </c>
      <c r="B15" s="2">
        <f aca="true" t="shared" si="1" ref="B15:B23">VLOOKUP($A15,$A$2:$C$11,2,0)+VLOOKUP($A15,$F$2:$H$11,2,0)</f>
        <v>7519</v>
      </c>
      <c r="C15" s="1">
        <f aca="true" t="shared" si="2" ref="C15:C23">VLOOKUP($A15,$A$2:$C$11,3,0)+VLOOKUP($A15,$F$2:$H$11,3,0)</f>
        <v>17</v>
      </c>
    </row>
    <row r="16" spans="1:3" ht="12.75">
      <c r="A16" s="1" t="s">
        <v>4</v>
      </c>
      <c r="B16" s="28">
        <f t="shared" si="1"/>
        <v>6954</v>
      </c>
      <c r="C16" s="1">
        <f t="shared" si="2"/>
        <v>16</v>
      </c>
    </row>
    <row r="17" spans="1:3" ht="12.75">
      <c r="A17" s="24" t="s">
        <v>29</v>
      </c>
      <c r="B17" s="28">
        <f t="shared" si="1"/>
        <v>7068</v>
      </c>
      <c r="C17" s="1">
        <f t="shared" si="2"/>
        <v>14</v>
      </c>
    </row>
    <row r="18" spans="1:3" ht="12.75">
      <c r="A18" s="24" t="s">
        <v>32</v>
      </c>
      <c r="B18" s="28">
        <f t="shared" si="1"/>
        <v>6580</v>
      </c>
      <c r="C18" s="1">
        <f t="shared" si="2"/>
        <v>13</v>
      </c>
    </row>
    <row r="19" spans="1:3" ht="12.75">
      <c r="A19" s="24" t="s">
        <v>26</v>
      </c>
      <c r="B19" s="28">
        <f t="shared" si="1"/>
        <v>5937</v>
      </c>
      <c r="C19" s="1">
        <f t="shared" si="2"/>
        <v>10</v>
      </c>
    </row>
    <row r="20" spans="1:3" ht="12.75">
      <c r="A20" s="24" t="s">
        <v>33</v>
      </c>
      <c r="B20" s="28">
        <f t="shared" si="1"/>
        <v>5564</v>
      </c>
      <c r="C20" s="1">
        <f t="shared" si="2"/>
        <v>8</v>
      </c>
    </row>
    <row r="21" spans="1:3" ht="12.75">
      <c r="A21" s="1" t="s">
        <v>5</v>
      </c>
      <c r="B21" s="28">
        <f t="shared" si="1"/>
        <v>4644</v>
      </c>
      <c r="C21" s="1">
        <f t="shared" si="2"/>
        <v>5</v>
      </c>
    </row>
    <row r="22" spans="1:3" ht="12.75">
      <c r="A22" s="1" t="s">
        <v>3</v>
      </c>
      <c r="B22" s="28">
        <f t="shared" si="1"/>
        <v>4357</v>
      </c>
      <c r="C22" s="1">
        <f t="shared" si="2"/>
        <v>3</v>
      </c>
    </row>
    <row r="23" spans="1:3" ht="12.75">
      <c r="A23" s="24" t="s">
        <v>27</v>
      </c>
      <c r="B23" s="28">
        <f t="shared" si="1"/>
        <v>2402</v>
      </c>
      <c r="C23" s="1">
        <f t="shared" si="2"/>
        <v>2</v>
      </c>
    </row>
    <row r="25" ht="12.75">
      <c r="A25" s="2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A5" sqref="A5:Q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7</v>
      </c>
      <c r="C2" s="7" t="s">
        <v>3</v>
      </c>
    </row>
    <row r="3" spans="1:17" ht="20.25" customHeight="1">
      <c r="A3" s="37"/>
      <c r="B3" s="10" t="s">
        <v>8</v>
      </c>
      <c r="C3" s="10" t="s">
        <v>9</v>
      </c>
      <c r="D3" s="38" t="s">
        <v>10</v>
      </c>
      <c r="E3" s="38" t="s">
        <v>11</v>
      </c>
      <c r="F3" s="33" t="s">
        <v>12</v>
      </c>
      <c r="G3" s="34" t="s">
        <v>13</v>
      </c>
      <c r="H3" s="34"/>
      <c r="I3" s="34"/>
      <c r="J3" s="10"/>
      <c r="K3" s="33" t="s">
        <v>12</v>
      </c>
      <c r="L3" s="34" t="s">
        <v>14</v>
      </c>
      <c r="M3" s="33" t="s">
        <v>12</v>
      </c>
      <c r="N3" s="34" t="s">
        <v>15</v>
      </c>
      <c r="O3" s="33" t="s">
        <v>12</v>
      </c>
      <c r="P3" s="10" t="s">
        <v>16</v>
      </c>
      <c r="Q3" s="11" t="s">
        <v>12</v>
      </c>
    </row>
    <row r="4" spans="1:17" ht="20.25">
      <c r="A4" s="37"/>
      <c r="B4" s="10" t="s">
        <v>17</v>
      </c>
      <c r="C4" s="10" t="s">
        <v>18</v>
      </c>
      <c r="D4" s="38"/>
      <c r="E4" s="38"/>
      <c r="F4" s="33"/>
      <c r="G4" s="10" t="s">
        <v>19</v>
      </c>
      <c r="H4" s="10" t="s">
        <v>20</v>
      </c>
      <c r="I4" s="10" t="s">
        <v>21</v>
      </c>
      <c r="J4" s="10"/>
      <c r="K4" s="33"/>
      <c r="L4" s="34"/>
      <c r="M4" s="33"/>
      <c r="N4" s="34"/>
      <c r="O4" s="33"/>
      <c r="P4" s="12"/>
      <c r="Q4" s="11" t="s">
        <v>22</v>
      </c>
    </row>
    <row r="5" spans="1:19" ht="42" customHeight="1">
      <c r="A5" s="13">
        <v>1</v>
      </c>
      <c r="B5" s="14" t="s">
        <v>70</v>
      </c>
      <c r="C5" s="15" t="s">
        <v>34</v>
      </c>
      <c r="D5" s="29">
        <f>VLOOKUP(B5,'60'!B:D,3,0)</f>
        <v>10.04</v>
      </c>
      <c r="E5" s="17"/>
      <c r="F5" s="18">
        <f>IF(D5&gt;0,IF(ISERROR(INT((58.015*POWER((11.5-D5),1.81)))),0,INT((58.015*POWER((11.5-D5),1.81)))),IF(ISERROR(VLOOKUP(E5,'60 m ručně'!A:B,2,0)),0,VLOOKUP(E5,'60 m ručně'!A:B,2,0)))</f>
        <v>115</v>
      </c>
      <c r="G5" s="9">
        <v>350</v>
      </c>
      <c r="H5" s="9">
        <v>378</v>
      </c>
      <c r="I5" s="9">
        <v>363</v>
      </c>
      <c r="J5" s="9">
        <f>MAX(G5:I5)</f>
        <v>378</v>
      </c>
      <c r="K5" s="18">
        <f>IF(ISERROR(INT((0.14354*POWER((J5-220),1.4)))),0,INT((0.14354*POWER((J5-220),1.4))))</f>
        <v>171</v>
      </c>
      <c r="L5" s="16">
        <v>44.13</v>
      </c>
      <c r="M5" s="18">
        <f>IF(ISERROR(INT((5.33*POWER((L5-10),1.1)))),0,INT((5.33*POWER((L5-10),1.1))))</f>
        <v>258</v>
      </c>
      <c r="N5" s="26" t="str">
        <f>VLOOKUP(B5,'600'!B:D,3,0)</f>
        <v> 2:03.63</v>
      </c>
      <c r="O5" s="19">
        <f>+INT(0.19889*POWER((185-S5),1.88))</f>
        <v>457</v>
      </c>
      <c r="P5" s="25">
        <f>_xlfn.RANK.EQ(Q5:Q24,$Q$5:$Q$12)</f>
        <v>1</v>
      </c>
      <c r="Q5" s="18">
        <f>+O5+M5+K5+F5</f>
        <v>1001</v>
      </c>
      <c r="S5" s="32">
        <f>(MID(N5,2,1)*60)+((MID(N5,4,2)*1)+(MID(N5,7,2)*0.01))</f>
        <v>123.63</v>
      </c>
    </row>
    <row r="6" spans="1:19" ht="42" customHeight="1">
      <c r="A6" s="13">
        <f>+A5+1</f>
        <v>2</v>
      </c>
      <c r="B6" s="14" t="s">
        <v>71</v>
      </c>
      <c r="C6" s="15" t="s">
        <v>35</v>
      </c>
      <c r="D6" s="29">
        <f>VLOOKUP(B6,'60'!B:D,3,0)</f>
        <v>10.77</v>
      </c>
      <c r="E6" s="17"/>
      <c r="F6" s="18">
        <f>IF(D6&gt;0,IF(ISERROR(INT((58.015*POWER((11.5-D6),1.81)))),0,INT((58.015*POWER((11.5-D6),1.81)))),IF(ISERROR(VLOOKUP(E6,'60 m ručně'!A:B,2,0)),0,VLOOKUP(E6,'60 m ručně'!A:B,2,0)))</f>
        <v>32</v>
      </c>
      <c r="G6" s="9">
        <v>307</v>
      </c>
      <c r="H6" s="9">
        <v>326</v>
      </c>
      <c r="I6" s="9">
        <v>305</v>
      </c>
      <c r="J6" s="9">
        <f>MAX(G6:I6)</f>
        <v>326</v>
      </c>
      <c r="K6" s="18">
        <f>IF(ISERROR(INT((0.14354*POWER((J6-220),1.4)))),0,INT((0.14354*POWER((J6-220),1.4))))</f>
        <v>98</v>
      </c>
      <c r="L6" s="16">
        <v>23.71</v>
      </c>
      <c r="M6" s="18">
        <f>IF(ISERROR(INT((5.33*POWER((L6-10),1.1)))),0,INT((5.33*POWER((L6-10),1.1))))</f>
        <v>94</v>
      </c>
      <c r="N6" s="26" t="str">
        <f>VLOOKUP(B6,'600'!B:D,3,0)</f>
        <v> 2:17.42</v>
      </c>
      <c r="O6" s="19">
        <f>+INT(0.19889*POWER((185-S6),1.88))</f>
        <v>283</v>
      </c>
      <c r="P6" s="25">
        <f>_xlfn.RANK.EQ(Q6:Q25,$Q$5:$Q$12)</f>
        <v>2</v>
      </c>
      <c r="Q6" s="18">
        <f>+O6+M6+K6+F6</f>
        <v>507</v>
      </c>
      <c r="S6" s="32">
        <f>(MID(N6,2,1)*60)+((MID(N6,4,2)*1)+(MID(N6,7,2)*0.01))</f>
        <v>137.42000000000002</v>
      </c>
    </row>
    <row r="7" spans="1:19" ht="42" customHeight="1">
      <c r="A7" s="13">
        <f aca="true" t="shared" si="0" ref="A7:A24">+A6+1</f>
        <v>3</v>
      </c>
      <c r="B7" s="14" t="s">
        <v>72</v>
      </c>
      <c r="C7" s="15" t="s">
        <v>35</v>
      </c>
      <c r="D7" s="29">
        <f>VLOOKUP(B7,'60'!B:D,3,0)</f>
        <v>11.22</v>
      </c>
      <c r="E7" s="17"/>
      <c r="F7" s="18">
        <f>IF(D7&gt;0,IF(ISERROR(INT((58.015*POWER((11.5-D7),1.81)))),0,INT((58.015*POWER((11.5-D7),1.81)))),IF(ISERROR(VLOOKUP(E7,'60 m ručně'!A:B,2,0)),0,VLOOKUP(E7,'60 m ručně'!A:B,2,0)))</f>
        <v>5</v>
      </c>
      <c r="G7" s="9">
        <v>274</v>
      </c>
      <c r="H7" s="9"/>
      <c r="I7" s="9">
        <v>288</v>
      </c>
      <c r="J7" s="9">
        <f>MAX(G7:I7)</f>
        <v>288</v>
      </c>
      <c r="K7" s="18">
        <f>IF(ISERROR(INT((0.14354*POWER((J7-220),1.4)))),0,INT((0.14354*POWER((J7-220),1.4))))</f>
        <v>52</v>
      </c>
      <c r="L7" s="16">
        <v>19.07</v>
      </c>
      <c r="M7" s="18">
        <f>IF(ISERROR(INT((5.33*POWER((L7-10),1.1)))),0,INT((5.33*POWER((L7-10),1.1))))</f>
        <v>60</v>
      </c>
      <c r="N7" s="26" t="str">
        <f>VLOOKUP(B7,'600'!B:D,3,0)</f>
        <v> 2:29.08</v>
      </c>
      <c r="O7" s="19">
        <f>+INT(0.19889*POWER((185-S7),1.88))</f>
        <v>166</v>
      </c>
      <c r="P7" s="25">
        <f>_xlfn.RANK.EQ(Q7:Q26,$Q$5:$Q$12)</f>
        <v>3</v>
      </c>
      <c r="Q7" s="18">
        <f>+O7+M7+K7+F7</f>
        <v>283</v>
      </c>
      <c r="S7" s="32">
        <f>(MID(N7,2,1)*60)+((MID(N7,4,2)*1)+(MID(N7,7,2)*0.01))</f>
        <v>149.07999999999998</v>
      </c>
    </row>
    <row r="8" spans="1:19" ht="42" customHeight="1">
      <c r="A8" s="13">
        <f t="shared" si="0"/>
        <v>4</v>
      </c>
      <c r="B8" s="14" t="s">
        <v>73</v>
      </c>
      <c r="C8" s="15" t="s">
        <v>38</v>
      </c>
      <c r="D8" s="29">
        <f>VLOOKUP(B8,'60'!B:D,3,0)</f>
        <v>13.07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239</v>
      </c>
      <c r="H8" s="9"/>
      <c r="I8" s="9"/>
      <c r="J8" s="9">
        <f>MAX(G8:I8)</f>
        <v>239</v>
      </c>
      <c r="K8" s="18">
        <f>IF(ISERROR(INT((0.14354*POWER((J8-220),1.4)))),0,INT((0.14354*POWER((J8-220),1.4))))</f>
        <v>8</v>
      </c>
      <c r="L8" s="16">
        <v>22.27</v>
      </c>
      <c r="M8" s="18">
        <f>IF(ISERROR(INT((5.33*POWER((L8-10),1.1)))),0,INT((5.33*POWER((L8-10),1.1))))</f>
        <v>84</v>
      </c>
      <c r="N8" s="26" t="str">
        <f>VLOOKUP(B8,'600'!B:D,3,0)</f>
        <v> 2:43.64</v>
      </c>
      <c r="O8" s="19">
        <f>+INT(0.19889*POWER((185-S8),1.88))</f>
        <v>62</v>
      </c>
      <c r="P8" s="25">
        <f>_xlfn.RANK.EQ(Q8:Q27,$Q$5:$Q$12)</f>
        <v>4</v>
      </c>
      <c r="Q8" s="18">
        <f>+O8+M8+K8+F8</f>
        <v>154</v>
      </c>
      <c r="S8" s="32">
        <f>(MID(N8,2,1)*60)+((MID(N8,4,2)*1)+(MID(N8,7,2)*0.01))</f>
        <v>163.64</v>
      </c>
    </row>
    <row r="9" spans="1:17" ht="42" customHeight="1">
      <c r="A9" s="13">
        <f t="shared" si="0"/>
        <v>5</v>
      </c>
      <c r="B9" s="14"/>
      <c r="C9" s="15"/>
      <c r="D9" s="29"/>
      <c r="E9" s="17"/>
      <c r="F9" s="18"/>
      <c r="G9" s="9"/>
      <c r="H9" s="9"/>
      <c r="I9" s="9"/>
      <c r="J9" s="9"/>
      <c r="K9" s="18"/>
      <c r="L9" s="16"/>
      <c r="M9" s="18"/>
      <c r="N9" s="21"/>
      <c r="O9" s="19"/>
      <c r="P9" s="25"/>
      <c r="Q9" s="18"/>
    </row>
    <row r="10" spans="1:17" ht="42" customHeight="1">
      <c r="A10" s="13">
        <f t="shared" si="0"/>
        <v>6</v>
      </c>
      <c r="B10" s="14"/>
      <c r="C10" s="15"/>
      <c r="D10" s="29"/>
      <c r="E10" s="17"/>
      <c r="F10" s="18"/>
      <c r="G10" s="9"/>
      <c r="H10" s="9"/>
      <c r="I10" s="9"/>
      <c r="J10" s="9"/>
      <c r="K10" s="18"/>
      <c r="L10" s="16"/>
      <c r="M10" s="18"/>
      <c r="N10" s="21"/>
      <c r="O10" s="19"/>
      <c r="P10" s="25"/>
      <c r="Q10" s="18"/>
    </row>
    <row r="11" spans="1:17" ht="42" customHeight="1">
      <c r="A11" s="13">
        <f t="shared" si="0"/>
        <v>7</v>
      </c>
      <c r="B11" s="14"/>
      <c r="C11" s="15"/>
      <c r="D11" s="29"/>
      <c r="E11" s="17"/>
      <c r="F11" s="18"/>
      <c r="G11" s="9"/>
      <c r="H11" s="9"/>
      <c r="I11" s="9"/>
      <c r="J11" s="9"/>
      <c r="K11" s="18"/>
      <c r="L11" s="16"/>
      <c r="M11" s="18"/>
      <c r="N11" s="21"/>
      <c r="O11" s="19"/>
      <c r="P11" s="25"/>
      <c r="Q11" s="18"/>
    </row>
    <row r="12" spans="1:17" ht="42" customHeight="1">
      <c r="A12" s="13">
        <f t="shared" si="0"/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1"/>
      <c r="O12" s="19"/>
      <c r="P12" s="25"/>
      <c r="Q12" s="18"/>
    </row>
    <row r="13" spans="1:17" ht="42" customHeight="1">
      <c r="A13" s="13">
        <f t="shared" si="0"/>
        <v>9</v>
      </c>
      <c r="B13" s="14"/>
      <c r="C13" s="20"/>
      <c r="D13" s="29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2.75" customHeight="1">
      <c r="A14" s="13">
        <f t="shared" si="0"/>
        <v>10</v>
      </c>
      <c r="B14" s="14"/>
      <c r="C14" s="20"/>
      <c r="D14" s="29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0"/>
        <v>11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0"/>
        <v>12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0"/>
        <v>13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0"/>
        <v>14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0"/>
        <v>15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0"/>
        <v>16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0"/>
        <v>17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0"/>
        <v>18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0"/>
        <v>19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0"/>
        <v>20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5">
        <f>SUMIF(P5:P24,"&lt;=4",Q5:Q24)</f>
        <v>1945</v>
      </c>
      <c r="Q25" s="35"/>
    </row>
  </sheetData>
  <sheetProtection selectLockedCells="1" selectUnlockedCells="1"/>
  <mergeCells count="12"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  <mergeCell ref="G3:I3"/>
    <mergeCell ref="K3:K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A5" sqref="A5:Q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7</v>
      </c>
      <c r="C2" s="7" t="s">
        <v>32</v>
      </c>
    </row>
    <row r="3" spans="1:17" ht="20.25" customHeight="1">
      <c r="A3" s="37"/>
      <c r="B3" s="10" t="s">
        <v>8</v>
      </c>
      <c r="C3" s="10" t="s">
        <v>9</v>
      </c>
      <c r="D3" s="38" t="s">
        <v>10</v>
      </c>
      <c r="E3" s="38" t="s">
        <v>11</v>
      </c>
      <c r="F3" s="33" t="s">
        <v>12</v>
      </c>
      <c r="G3" s="34" t="s">
        <v>13</v>
      </c>
      <c r="H3" s="34"/>
      <c r="I3" s="34"/>
      <c r="J3" s="10"/>
      <c r="K3" s="33" t="s">
        <v>12</v>
      </c>
      <c r="L3" s="34" t="s">
        <v>14</v>
      </c>
      <c r="M3" s="33" t="s">
        <v>12</v>
      </c>
      <c r="N3" s="34" t="s">
        <v>15</v>
      </c>
      <c r="O3" s="33" t="s">
        <v>12</v>
      </c>
      <c r="P3" s="10" t="s">
        <v>16</v>
      </c>
      <c r="Q3" s="11" t="s">
        <v>12</v>
      </c>
    </row>
    <row r="4" spans="1:17" ht="20.25">
      <c r="A4" s="37"/>
      <c r="B4" s="10" t="s">
        <v>17</v>
      </c>
      <c r="C4" s="10" t="s">
        <v>18</v>
      </c>
      <c r="D4" s="38"/>
      <c r="E4" s="38"/>
      <c r="F4" s="33"/>
      <c r="G4" s="10" t="s">
        <v>19</v>
      </c>
      <c r="H4" s="10" t="s">
        <v>20</v>
      </c>
      <c r="I4" s="10" t="s">
        <v>21</v>
      </c>
      <c r="J4" s="10"/>
      <c r="K4" s="33"/>
      <c r="L4" s="34"/>
      <c r="M4" s="33"/>
      <c r="N4" s="34"/>
      <c r="O4" s="33"/>
      <c r="P4" s="12"/>
      <c r="Q4" s="11" t="s">
        <v>22</v>
      </c>
    </row>
    <row r="5" spans="1:19" ht="42" customHeight="1">
      <c r="A5" s="13">
        <v>1</v>
      </c>
      <c r="B5" s="14" t="s">
        <v>47</v>
      </c>
      <c r="C5" s="15" t="s">
        <v>34</v>
      </c>
      <c r="D5" s="29">
        <f>VLOOKUP(B5,'60'!B:D,3,0)</f>
        <v>9.76</v>
      </c>
      <c r="E5" s="17"/>
      <c r="F5" s="18">
        <f>IF(D5&gt;0,IF(ISERROR(INT((58.015*POWER((11.5-D5),1.81)))),0,INT((58.015*POWER((11.5-D5),1.81)))),IF(ISERROR(VLOOKUP(E5,'60 m ručně'!A:B,2,0)),0,VLOOKUP(E5,'60 m ručně'!A:B,2,0)))</f>
        <v>158</v>
      </c>
      <c r="G5" s="9">
        <v>357</v>
      </c>
      <c r="H5" s="9">
        <v>383</v>
      </c>
      <c r="I5" s="9">
        <v>385</v>
      </c>
      <c r="J5" s="9">
        <f>MAX(G5:I5)</f>
        <v>385</v>
      </c>
      <c r="K5" s="18">
        <f>IF(ISERROR(INT((0.14354*POWER((J5-220),1.4)))),0,INT((0.14354*POWER((J5-220),1.4))))</f>
        <v>182</v>
      </c>
      <c r="L5" s="16">
        <v>31.36</v>
      </c>
      <c r="M5" s="18">
        <f>IF(ISERROR(INT((5.33*POWER((L5-10),1.1)))),0,INT((5.33*POWER((L5-10),1.1))))</f>
        <v>154</v>
      </c>
      <c r="N5" s="26" t="str">
        <f>VLOOKUP(B5,'600'!B:D,3,0)</f>
        <v> 2:08.65</v>
      </c>
      <c r="O5" s="19">
        <f>+INT(0.19889*POWER((185-S5),1.88))</f>
        <v>389</v>
      </c>
      <c r="P5" s="25">
        <f>_xlfn.RANK.EQ(Q5:Q24,$Q$5:$Q$12)</f>
        <v>2</v>
      </c>
      <c r="Q5" s="18">
        <f>+O5+M5+K5+F5</f>
        <v>883</v>
      </c>
      <c r="S5" s="32">
        <f>(MID(N5,2,1)*60)+((MID(N5,4,2)*1)+(MID(N5,7,2)*0.01))</f>
        <v>128.65</v>
      </c>
    </row>
    <row r="6" spans="1:19" ht="42" customHeight="1">
      <c r="A6" s="13">
        <f>+A5+1</f>
        <v>2</v>
      </c>
      <c r="B6" s="14" t="s">
        <v>48</v>
      </c>
      <c r="C6" s="15" t="s">
        <v>34</v>
      </c>
      <c r="D6" s="29">
        <f>VLOOKUP(B6,'60'!B:D,3,0)</f>
        <v>9.08</v>
      </c>
      <c r="E6" s="17"/>
      <c r="F6" s="18">
        <f>IF(D6&gt;0,IF(ISERROR(INT((58.015*POWER((11.5-D6),1.81)))),0,INT((58.015*POWER((11.5-D6),1.81)))),IF(ISERROR(VLOOKUP(E6,'60 m ručně'!A:B,2,0)),0,VLOOKUP(E6,'60 m ručně'!A:B,2,0)))</f>
        <v>287</v>
      </c>
      <c r="G6" s="9">
        <v>390</v>
      </c>
      <c r="H6" s="9">
        <v>381</v>
      </c>
      <c r="I6" s="9">
        <v>408</v>
      </c>
      <c r="J6" s="9">
        <f>MAX(G6:I6)</f>
        <v>408</v>
      </c>
      <c r="K6" s="18">
        <f>IF(ISERROR(INT((0.14354*POWER((J6-220),1.4)))),0,INT((0.14354*POWER((J6-220),1.4))))</f>
        <v>219</v>
      </c>
      <c r="L6" s="16">
        <v>31.95</v>
      </c>
      <c r="M6" s="18">
        <f>IF(ISERROR(INT((5.33*POWER((L6-10),1.1)))),0,INT((5.33*POWER((L6-10),1.1))))</f>
        <v>159</v>
      </c>
      <c r="N6" s="26" t="str">
        <f>VLOOKUP(B6,'600'!B:D,3,0)</f>
        <v> 2:15.88</v>
      </c>
      <c r="O6" s="19">
        <f>+INT(0.19889*POWER((185-S6),1.88))</f>
        <v>300</v>
      </c>
      <c r="P6" s="25">
        <f>_xlfn.RANK.EQ(Q6:Q25,$Q$5:$Q$12)</f>
        <v>1</v>
      </c>
      <c r="Q6" s="18">
        <f>+O6+M6+K6+F6</f>
        <v>965</v>
      </c>
      <c r="S6" s="32">
        <f>(MID(N6,2,1)*60)+((MID(N6,4,2)*1)+(MID(N6,7,2)*0.01))</f>
        <v>135.88</v>
      </c>
    </row>
    <row r="7" spans="1:19" ht="42" customHeight="1">
      <c r="A7" s="13">
        <f aca="true" t="shared" si="0" ref="A7:A24">+A6+1</f>
        <v>3</v>
      </c>
      <c r="B7" s="14" t="s">
        <v>49</v>
      </c>
      <c r="C7" s="15" t="s">
        <v>35</v>
      </c>
      <c r="D7" s="29">
        <f>VLOOKUP(B7,'60'!B:D,3,0)</f>
        <v>10.41</v>
      </c>
      <c r="E7" s="17"/>
      <c r="F7" s="18">
        <f>IF(D7&gt;0,IF(ISERROR(INT((58.015*POWER((11.5-D7),1.81)))),0,INT((58.015*POWER((11.5-D7),1.81)))),IF(ISERROR(VLOOKUP(E7,'60 m ručně'!A:B,2,0)),0,VLOOKUP(E7,'60 m ručně'!A:B,2,0)))</f>
        <v>67</v>
      </c>
      <c r="G7" s="9">
        <v>296</v>
      </c>
      <c r="H7" s="9">
        <v>331</v>
      </c>
      <c r="I7" s="9">
        <v>355</v>
      </c>
      <c r="J7" s="9">
        <f>MAX(G7:I7)</f>
        <v>355</v>
      </c>
      <c r="K7" s="18">
        <f>IF(ISERROR(INT((0.14354*POWER((J7-220),1.4)))),0,INT((0.14354*POWER((J7-220),1.4))))</f>
        <v>137</v>
      </c>
      <c r="L7" s="16">
        <v>29.78</v>
      </c>
      <c r="M7" s="18">
        <f>IF(ISERROR(INT((5.33*POWER((L7-10),1.1)))),0,INT((5.33*POWER((L7-10),1.1))))</f>
        <v>142</v>
      </c>
      <c r="N7" s="26" t="str">
        <f>VLOOKUP(B7,'600'!B:D,3,0)</f>
        <v> 2:10.16</v>
      </c>
      <c r="O7" s="19">
        <f>+INT(0.19889*POWER((185-S7),1.88))</f>
        <v>369</v>
      </c>
      <c r="P7" s="25">
        <f>_xlfn.RANK.EQ(Q7:Q26,$Q$5:$Q$12)</f>
        <v>3</v>
      </c>
      <c r="Q7" s="18">
        <f>+O7+M7+K7+F7</f>
        <v>715</v>
      </c>
      <c r="S7" s="32">
        <f>(MID(N7,2,1)*60)+((MID(N7,4,2)*1)+(MID(N7,7,2)*0.01))</f>
        <v>130.16</v>
      </c>
    </row>
    <row r="8" spans="1:19" ht="42" customHeight="1">
      <c r="A8" s="13">
        <f t="shared" si="0"/>
        <v>4</v>
      </c>
      <c r="B8" s="14" t="s">
        <v>36</v>
      </c>
      <c r="C8" s="15" t="s">
        <v>35</v>
      </c>
      <c r="D8" s="29">
        <f>VLOOKUP(B8,'60'!B:D,3,0)</f>
        <v>10.76</v>
      </c>
      <c r="E8" s="17"/>
      <c r="F8" s="18">
        <f>IF(D8&gt;0,IF(ISERROR(INT((58.015*POWER((11.5-D8),1.81)))),0,INT((58.015*POWER((11.5-D8),1.81)))),IF(ISERROR(VLOOKUP(E8,'60 m ručně'!A:B,2,0)),0,VLOOKUP(E8,'60 m ručně'!A:B,2,0)))</f>
        <v>33</v>
      </c>
      <c r="G8" s="9">
        <v>0</v>
      </c>
      <c r="H8" s="9">
        <v>0</v>
      </c>
      <c r="I8" s="9">
        <v>0</v>
      </c>
      <c r="J8" s="9">
        <f>MAX(G8:I8)</f>
        <v>0</v>
      </c>
      <c r="K8" s="18">
        <f>IF(ISERROR(INT((0.14354*POWER((J8-220),1.4)))),0,INT((0.14354*POWER((J8-220),1.4))))</f>
        <v>0</v>
      </c>
      <c r="L8" s="16">
        <v>19.84</v>
      </c>
      <c r="M8" s="18">
        <f>IF(ISERROR(INT((5.33*POWER((L8-10),1.1)))),0,INT((5.33*POWER((L8-10),1.1))))</f>
        <v>65</v>
      </c>
      <c r="N8" s="26" t="str">
        <f>VLOOKUP(B8,'600'!B:D,3,0)</f>
        <v> 2:34.51</v>
      </c>
      <c r="O8" s="19">
        <f>+INT(0.19889*POWER((185-S8),1.88))</f>
        <v>122</v>
      </c>
      <c r="P8" s="25">
        <f>_xlfn.RANK.EQ(Q8:Q27,$Q$5:$Q$12)</f>
        <v>5</v>
      </c>
      <c r="Q8" s="18">
        <f>+O8+M8+K8+F8</f>
        <v>220</v>
      </c>
      <c r="S8" s="32">
        <f>(MID(N8,2,1)*60)+((MID(N8,4,2)*1)+(MID(N8,7,2)*0.01))</f>
        <v>154.51</v>
      </c>
    </row>
    <row r="9" spans="1:19" ht="42" customHeight="1">
      <c r="A9" s="13">
        <f t="shared" si="0"/>
        <v>5</v>
      </c>
      <c r="B9" s="14" t="s">
        <v>37</v>
      </c>
      <c r="C9" s="15" t="s">
        <v>38</v>
      </c>
      <c r="D9" s="29">
        <f>VLOOKUP(B9,'60'!B:D,3,0)</f>
        <v>10.12</v>
      </c>
      <c r="E9" s="17"/>
      <c r="F9" s="18">
        <f>IF(D9&gt;0,IF(ISERROR(INT((58.015*POWER((11.5-D9),1.81)))),0,INT((58.015*POWER((11.5-D9),1.81)))),IF(ISERROR(VLOOKUP(E9,'60 m ručně'!A:B,2,0)),0,VLOOKUP(E9,'60 m ručně'!A:B,2,0)))</f>
        <v>103</v>
      </c>
      <c r="G9" s="9">
        <v>293</v>
      </c>
      <c r="H9" s="9">
        <v>281</v>
      </c>
      <c r="I9" s="9">
        <v>293</v>
      </c>
      <c r="J9" s="9">
        <f>MAX(G9:I9)</f>
        <v>293</v>
      </c>
      <c r="K9" s="18">
        <f>IF(ISERROR(INT((0.14354*POWER((J9-220),1.4)))),0,INT((0.14354*POWER((J9-220),1.4))))</f>
        <v>58</v>
      </c>
      <c r="L9" s="16">
        <v>31.39</v>
      </c>
      <c r="M9" s="18">
        <f>IF(ISERROR(INT((5.33*POWER((L9-10),1.1)))),0,INT((5.33*POWER((L9-10),1.1))))</f>
        <v>154</v>
      </c>
      <c r="N9" s="26" t="str">
        <f>VLOOKUP(B9,'600'!B:D,3,0)</f>
        <v> 2:36.11</v>
      </c>
      <c r="O9" s="19">
        <f>+INT(0.19889*POWER((185-S9),1.88))</f>
        <v>110</v>
      </c>
      <c r="P9" s="25">
        <f>_xlfn.RANK.EQ(Q9:Q28,$Q$5:$Q$12)</f>
        <v>4</v>
      </c>
      <c r="Q9" s="18">
        <f>+O9+M9+K9+F9</f>
        <v>425</v>
      </c>
      <c r="S9" s="32">
        <f>(MID(N9,2,1)*60)+((MID(N9,4,2)*1)+(MID(N9,7,2)*0.01))</f>
        <v>156.11</v>
      </c>
    </row>
    <row r="10" spans="1:17" ht="42" customHeight="1">
      <c r="A10" s="13">
        <f t="shared" si="0"/>
        <v>6</v>
      </c>
      <c r="B10" s="14"/>
      <c r="C10" s="15"/>
      <c r="D10" s="29"/>
      <c r="E10" s="17"/>
      <c r="F10" s="18"/>
      <c r="G10" s="9"/>
      <c r="H10" s="9"/>
      <c r="I10" s="9"/>
      <c r="J10" s="9"/>
      <c r="K10" s="18"/>
      <c r="L10" s="16"/>
      <c r="M10" s="18"/>
      <c r="N10" s="21"/>
      <c r="O10" s="19"/>
      <c r="P10" s="25"/>
      <c r="Q10" s="18"/>
    </row>
    <row r="11" spans="1:17" ht="42" customHeight="1">
      <c r="A11" s="13">
        <f t="shared" si="0"/>
        <v>7</v>
      </c>
      <c r="B11" s="14"/>
      <c r="C11" s="15"/>
      <c r="D11" s="29"/>
      <c r="E11" s="17"/>
      <c r="F11" s="18"/>
      <c r="G11" s="9"/>
      <c r="H11" s="9"/>
      <c r="I11" s="9"/>
      <c r="J11" s="9"/>
      <c r="K11" s="18"/>
      <c r="L11" s="16"/>
      <c r="M11" s="18"/>
      <c r="N11" s="21"/>
      <c r="O11" s="19"/>
      <c r="P11" s="25"/>
      <c r="Q11" s="18"/>
    </row>
    <row r="12" spans="1:17" ht="42" customHeight="1">
      <c r="A12" s="13">
        <f t="shared" si="0"/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1"/>
      <c r="O12" s="19"/>
      <c r="P12" s="25"/>
      <c r="Q12" s="18"/>
    </row>
    <row r="13" spans="1:17" ht="42" customHeight="1">
      <c r="A13" s="13">
        <f t="shared" si="0"/>
        <v>9</v>
      </c>
      <c r="B13" s="14"/>
      <c r="C13" s="20"/>
      <c r="D13" s="29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2.75" customHeight="1">
      <c r="A14" s="13">
        <f t="shared" si="0"/>
        <v>10</v>
      </c>
      <c r="B14" s="14"/>
      <c r="C14" s="20"/>
      <c r="D14" s="29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0"/>
        <v>11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0"/>
        <v>12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0"/>
        <v>13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0"/>
        <v>14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0"/>
        <v>15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0"/>
        <v>16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0"/>
        <v>17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0"/>
        <v>18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0"/>
        <v>19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0"/>
        <v>20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5">
        <f>SUMIF(P5:P24,"&lt;=4",Q5:Q24)</f>
        <v>2988</v>
      </c>
      <c r="Q25" s="35"/>
    </row>
  </sheetData>
  <sheetProtection selectLockedCells="1" selectUnlockedCells="1"/>
  <mergeCells count="12"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  <mergeCell ref="G3:I3"/>
    <mergeCell ref="K3:K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A5" sqref="A5:Q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7</v>
      </c>
      <c r="C2" s="7" t="s">
        <v>4</v>
      </c>
    </row>
    <row r="3" spans="1:17" ht="20.25" customHeight="1">
      <c r="A3" s="37"/>
      <c r="B3" s="10" t="s">
        <v>8</v>
      </c>
      <c r="C3" s="10" t="s">
        <v>9</v>
      </c>
      <c r="D3" s="38" t="s">
        <v>10</v>
      </c>
      <c r="E3" s="38" t="s">
        <v>11</v>
      </c>
      <c r="F3" s="33" t="s">
        <v>12</v>
      </c>
      <c r="G3" s="34" t="s">
        <v>13</v>
      </c>
      <c r="H3" s="34"/>
      <c r="I3" s="34"/>
      <c r="J3" s="10"/>
      <c r="K3" s="33" t="s">
        <v>12</v>
      </c>
      <c r="L3" s="34" t="s">
        <v>14</v>
      </c>
      <c r="M3" s="33" t="s">
        <v>12</v>
      </c>
      <c r="N3" s="34" t="s">
        <v>15</v>
      </c>
      <c r="O3" s="33" t="s">
        <v>12</v>
      </c>
      <c r="P3" s="10" t="s">
        <v>16</v>
      </c>
      <c r="Q3" s="11" t="s">
        <v>12</v>
      </c>
    </row>
    <row r="4" spans="1:17" ht="20.25">
      <c r="A4" s="37"/>
      <c r="B4" s="10" t="s">
        <v>17</v>
      </c>
      <c r="C4" s="10" t="s">
        <v>18</v>
      </c>
      <c r="D4" s="38"/>
      <c r="E4" s="38"/>
      <c r="F4" s="33"/>
      <c r="G4" s="10" t="s">
        <v>19</v>
      </c>
      <c r="H4" s="10" t="s">
        <v>20</v>
      </c>
      <c r="I4" s="10" t="s">
        <v>21</v>
      </c>
      <c r="J4" s="10"/>
      <c r="K4" s="33"/>
      <c r="L4" s="34"/>
      <c r="M4" s="33"/>
      <c r="N4" s="34"/>
      <c r="O4" s="33"/>
      <c r="P4" s="12"/>
      <c r="Q4" s="11" t="s">
        <v>22</v>
      </c>
    </row>
    <row r="5" spans="1:19" ht="42" customHeight="1">
      <c r="A5" s="13">
        <v>1</v>
      </c>
      <c r="B5" s="14" t="s">
        <v>91</v>
      </c>
      <c r="C5" s="15"/>
      <c r="D5" s="29">
        <f>VLOOKUP(B5,'60'!B:D,3,0)</f>
        <v>9.28</v>
      </c>
      <c r="E5" s="17"/>
      <c r="F5" s="18">
        <f>IF(D5&gt;0,IF(ISERROR(INT((58.015*POWER((11.5-D5),1.81)))),0,INT((58.015*POWER((11.5-D5),1.81)))),IF(ISERROR(VLOOKUP(E5,'60 m ručně'!A:B,2,0)),0,VLOOKUP(E5,'60 m ručně'!A:B,2,0)))</f>
        <v>245</v>
      </c>
      <c r="G5" s="9">
        <v>305</v>
      </c>
      <c r="H5" s="9">
        <v>259</v>
      </c>
      <c r="I5" s="9">
        <v>313</v>
      </c>
      <c r="J5" s="9">
        <f aca="true" t="shared" si="0" ref="J5:J10">MAX(G5:I5)</f>
        <v>313</v>
      </c>
      <c r="K5" s="18">
        <f aca="true" t="shared" si="1" ref="K5:K10">IF(ISERROR(INT((0.14354*POWER((J5-220),1.4)))),0,INT((0.14354*POWER((J5-220),1.4))))</f>
        <v>81</v>
      </c>
      <c r="L5" s="16">
        <v>34.25</v>
      </c>
      <c r="M5" s="18">
        <f aca="true" t="shared" si="2" ref="M5:M10">IF(ISERROR(INT((5.33*POWER((L5-10),1.1)))),0,INT((5.33*POWER((L5-10),1.1))))</f>
        <v>177</v>
      </c>
      <c r="N5" s="26" t="str">
        <f>VLOOKUP(B5,'600'!B:D,3,0)</f>
        <v> 2:02.56</v>
      </c>
      <c r="O5" s="19">
        <f aca="true" t="shared" si="3" ref="O5:O10">+INT(0.19889*POWER((185-S5),1.88))</f>
        <v>472</v>
      </c>
      <c r="P5" s="25">
        <f aca="true" t="shared" si="4" ref="P5:P10">_xlfn.RANK.EQ(Q5:Q24,$Q$5:$Q$12)</f>
        <v>2</v>
      </c>
      <c r="Q5" s="18">
        <f aca="true" t="shared" si="5" ref="Q5:Q10">+O5+M5+K5+F5</f>
        <v>975</v>
      </c>
      <c r="S5" s="32">
        <f aca="true" t="shared" si="6" ref="S5:S10">(MID(N5,2,1)*60)+((MID(N5,4,2)*1)+(MID(N5,7,2)*0.01))</f>
        <v>122.56</v>
      </c>
    </row>
    <row r="6" spans="1:19" ht="42" customHeight="1">
      <c r="A6" s="13">
        <f>+A5+1</f>
        <v>2</v>
      </c>
      <c r="B6" s="14" t="s">
        <v>92</v>
      </c>
      <c r="C6" s="15"/>
      <c r="D6" s="29">
        <f>VLOOKUP(B6,'60'!B:D,3,0)</f>
        <v>9.25</v>
      </c>
      <c r="E6" s="17"/>
      <c r="F6" s="18">
        <f>IF(D6&gt;0,IF(ISERROR(INT((58.015*POWER((11.5-D6),1.81)))),0,INT((58.015*POWER((11.5-D6),1.81)))),IF(ISERROR(VLOOKUP(E6,'60 m ručně'!A:B,2,0)),0,VLOOKUP(E6,'60 m ručně'!A:B,2,0)))</f>
        <v>251</v>
      </c>
      <c r="G6" s="9">
        <v>403</v>
      </c>
      <c r="H6" s="9">
        <v>404</v>
      </c>
      <c r="I6" s="9">
        <v>367</v>
      </c>
      <c r="J6" s="9">
        <f t="shared" si="0"/>
        <v>404</v>
      </c>
      <c r="K6" s="18">
        <f t="shared" si="1"/>
        <v>212</v>
      </c>
      <c r="L6" s="16">
        <v>29.05</v>
      </c>
      <c r="M6" s="18">
        <f t="shared" si="2"/>
        <v>136</v>
      </c>
      <c r="N6" s="26" t="str">
        <f>VLOOKUP(B6,'600'!B:D,3,0)</f>
        <v> 1:57.77</v>
      </c>
      <c r="O6" s="19">
        <f t="shared" si="3"/>
        <v>542</v>
      </c>
      <c r="P6" s="25">
        <f t="shared" si="4"/>
        <v>1</v>
      </c>
      <c r="Q6" s="18">
        <f t="shared" si="5"/>
        <v>1141</v>
      </c>
      <c r="S6" s="32">
        <f t="shared" si="6"/>
        <v>117.77000000000001</v>
      </c>
    </row>
    <row r="7" spans="1:19" ht="42" customHeight="1">
      <c r="A7" s="13">
        <f aca="true" t="shared" si="7" ref="A7:A24">+A6+1</f>
        <v>3</v>
      </c>
      <c r="B7" s="14" t="s">
        <v>93</v>
      </c>
      <c r="C7" s="15"/>
      <c r="D7" s="29">
        <f>VLOOKUP(B7,'60'!B:D,3,0)</f>
        <v>10.16</v>
      </c>
      <c r="E7" s="17"/>
      <c r="F7" s="18">
        <f>IF(D7&gt;0,IF(ISERROR(INT((58.015*POWER((11.5-D7),1.81)))),0,INT((58.015*POWER((11.5-D7),1.81)))),IF(ISERROR(VLOOKUP(E7,'60 m ručně'!A:B,2,0)),0,VLOOKUP(E7,'60 m ručně'!A:B,2,0)))</f>
        <v>98</v>
      </c>
      <c r="G7" s="9">
        <v>289</v>
      </c>
      <c r="H7" s="9">
        <v>328</v>
      </c>
      <c r="I7" s="9">
        <v>316</v>
      </c>
      <c r="J7" s="9">
        <f t="shared" si="0"/>
        <v>328</v>
      </c>
      <c r="K7" s="18">
        <f t="shared" si="1"/>
        <v>100</v>
      </c>
      <c r="L7" s="16">
        <v>25.72</v>
      </c>
      <c r="M7" s="18">
        <f t="shared" si="2"/>
        <v>110</v>
      </c>
      <c r="N7" s="26" t="str">
        <f>VLOOKUP(B7,'600'!B:D,3,0)</f>
        <v> 2:34.13</v>
      </c>
      <c r="O7" s="19">
        <f t="shared" si="3"/>
        <v>125</v>
      </c>
      <c r="P7" s="25">
        <f t="shared" si="4"/>
        <v>4</v>
      </c>
      <c r="Q7" s="18">
        <f t="shared" si="5"/>
        <v>433</v>
      </c>
      <c r="S7" s="32">
        <f t="shared" si="6"/>
        <v>154.13</v>
      </c>
    </row>
    <row r="8" spans="1:19" ht="42" customHeight="1">
      <c r="A8" s="13">
        <f t="shared" si="7"/>
        <v>4</v>
      </c>
      <c r="B8" s="14" t="s">
        <v>94</v>
      </c>
      <c r="C8" s="15"/>
      <c r="D8" s="29">
        <f>VLOOKUP(B8,'60'!B:D,3,0)</f>
        <v>11.42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290</v>
      </c>
      <c r="H8" s="9">
        <v>238</v>
      </c>
      <c r="I8" s="9">
        <v>277</v>
      </c>
      <c r="J8" s="9">
        <f t="shared" si="0"/>
        <v>290</v>
      </c>
      <c r="K8" s="18">
        <f t="shared" si="1"/>
        <v>54</v>
      </c>
      <c r="L8" s="16">
        <v>17.01</v>
      </c>
      <c r="M8" s="18">
        <f t="shared" si="2"/>
        <v>45</v>
      </c>
      <c r="N8" s="26" t="str">
        <f>VLOOKUP(B8,'600'!B:D,3,0)</f>
        <v> 2:21.83</v>
      </c>
      <c r="O8" s="19">
        <f t="shared" si="3"/>
        <v>235</v>
      </c>
      <c r="P8" s="25">
        <f t="shared" si="4"/>
        <v>5</v>
      </c>
      <c r="Q8" s="18">
        <f t="shared" si="5"/>
        <v>334</v>
      </c>
      <c r="S8" s="32">
        <f t="shared" si="6"/>
        <v>141.82999999999998</v>
      </c>
    </row>
    <row r="9" spans="1:19" ht="42" customHeight="1">
      <c r="A9" s="13">
        <f t="shared" si="7"/>
        <v>5</v>
      </c>
      <c r="B9" s="14" t="s">
        <v>95</v>
      </c>
      <c r="C9" s="15"/>
      <c r="D9" s="29">
        <f>VLOOKUP(B9,'60'!B:D,3,0)</f>
        <v>11.92</v>
      </c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>
        <v>220</v>
      </c>
      <c r="H9" s="9"/>
      <c r="I9" s="9">
        <v>248</v>
      </c>
      <c r="J9" s="9">
        <f t="shared" si="0"/>
        <v>248</v>
      </c>
      <c r="K9" s="18">
        <f t="shared" si="1"/>
        <v>15</v>
      </c>
      <c r="L9" s="16">
        <v>15.18</v>
      </c>
      <c r="M9" s="18">
        <f t="shared" si="2"/>
        <v>32</v>
      </c>
      <c r="N9" s="26" t="str">
        <f>VLOOKUP(B9,'600'!B:D,3,0)</f>
        <v> 2:45.28</v>
      </c>
      <c r="O9" s="19">
        <f t="shared" si="3"/>
        <v>54</v>
      </c>
      <c r="P9" s="25">
        <f t="shared" si="4"/>
        <v>6</v>
      </c>
      <c r="Q9" s="18">
        <f t="shared" si="5"/>
        <v>101</v>
      </c>
      <c r="S9" s="32">
        <f t="shared" si="6"/>
        <v>165.28</v>
      </c>
    </row>
    <row r="10" spans="1:19" ht="42" customHeight="1">
      <c r="A10" s="13">
        <f t="shared" si="7"/>
        <v>6</v>
      </c>
      <c r="B10" s="14" t="s">
        <v>96</v>
      </c>
      <c r="C10" s="20"/>
      <c r="D10" s="29">
        <f>VLOOKUP(B10,'60'!B:D,3,0)</f>
        <v>10.22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90</v>
      </c>
      <c r="G10" s="9">
        <v>298</v>
      </c>
      <c r="H10" s="9">
        <v>322</v>
      </c>
      <c r="I10" s="9">
        <v>323</v>
      </c>
      <c r="J10" s="9">
        <f t="shared" si="0"/>
        <v>323</v>
      </c>
      <c r="K10" s="18">
        <f t="shared" si="1"/>
        <v>94</v>
      </c>
      <c r="L10" s="16">
        <v>23.42</v>
      </c>
      <c r="M10" s="18">
        <f t="shared" si="2"/>
        <v>92</v>
      </c>
      <c r="N10" s="26" t="str">
        <f>VLOOKUP(B10,'600'!B:D,3,0)</f>
        <v> 2:05.23</v>
      </c>
      <c r="O10" s="19">
        <f t="shared" si="3"/>
        <v>434</v>
      </c>
      <c r="P10" s="25">
        <f t="shared" si="4"/>
        <v>3</v>
      </c>
      <c r="Q10" s="18">
        <f t="shared" si="5"/>
        <v>710</v>
      </c>
      <c r="S10" s="32">
        <f t="shared" si="6"/>
        <v>125.23</v>
      </c>
    </row>
    <row r="11" spans="1:17" ht="42" customHeight="1">
      <c r="A11" s="13">
        <f t="shared" si="7"/>
        <v>7</v>
      </c>
      <c r="B11" s="14"/>
      <c r="C11" s="15"/>
      <c r="D11" s="29"/>
      <c r="E11" s="17"/>
      <c r="F11" s="18"/>
      <c r="G11" s="9"/>
      <c r="H11" s="9"/>
      <c r="I11" s="9"/>
      <c r="J11" s="9"/>
      <c r="K11" s="18"/>
      <c r="L11" s="16"/>
      <c r="M11" s="18"/>
      <c r="N11" s="21"/>
      <c r="O11" s="19"/>
      <c r="P11" s="25"/>
      <c r="Q11" s="18"/>
    </row>
    <row r="12" spans="1:17" ht="42" customHeight="1">
      <c r="A12" s="13">
        <f t="shared" si="7"/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1"/>
      <c r="O12" s="19"/>
      <c r="P12" s="25"/>
      <c r="Q12" s="18"/>
    </row>
    <row r="13" spans="1:17" ht="42" customHeight="1">
      <c r="A13" s="13">
        <f t="shared" si="7"/>
        <v>9</v>
      </c>
      <c r="B13" s="14"/>
      <c r="C13" s="20"/>
      <c r="D13" s="29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2.75" customHeight="1">
      <c r="A14" s="13">
        <f t="shared" si="7"/>
        <v>10</v>
      </c>
      <c r="B14" s="14"/>
      <c r="C14" s="20"/>
      <c r="D14" s="29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7"/>
        <v>11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7"/>
        <v>12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7"/>
        <v>13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7"/>
        <v>14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7"/>
        <v>15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7"/>
        <v>16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7"/>
        <v>17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7"/>
        <v>18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7"/>
        <v>19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7"/>
        <v>20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5">
        <f>SUMIF(P5:P24,"&lt;=4",Q5:Q24)</f>
        <v>3259</v>
      </c>
      <c r="Q25" s="35"/>
    </row>
  </sheetData>
  <sheetProtection selectLockedCells="1" selectUnlockedCells="1"/>
  <mergeCells count="12"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  <mergeCell ref="G3:I3"/>
    <mergeCell ref="K3:K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A5" sqref="A5:Q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7</v>
      </c>
      <c r="C2" s="7" t="s">
        <v>27</v>
      </c>
    </row>
    <row r="3" spans="1:17" ht="20.25" customHeight="1">
      <c r="A3" s="37"/>
      <c r="B3" s="10" t="s">
        <v>8</v>
      </c>
      <c r="C3" s="10" t="s">
        <v>9</v>
      </c>
      <c r="D3" s="38" t="s">
        <v>10</v>
      </c>
      <c r="E3" s="38" t="s">
        <v>11</v>
      </c>
      <c r="F3" s="33" t="s">
        <v>12</v>
      </c>
      <c r="G3" s="34" t="s">
        <v>13</v>
      </c>
      <c r="H3" s="34"/>
      <c r="I3" s="34"/>
      <c r="J3" s="10"/>
      <c r="K3" s="33" t="s">
        <v>12</v>
      </c>
      <c r="L3" s="34" t="s">
        <v>14</v>
      </c>
      <c r="M3" s="33" t="s">
        <v>12</v>
      </c>
      <c r="N3" s="34" t="s">
        <v>15</v>
      </c>
      <c r="O3" s="33" t="s">
        <v>12</v>
      </c>
      <c r="P3" s="10" t="s">
        <v>16</v>
      </c>
      <c r="Q3" s="11" t="s">
        <v>12</v>
      </c>
    </row>
    <row r="4" spans="1:17" ht="20.25">
      <c r="A4" s="37"/>
      <c r="B4" s="10" t="s">
        <v>17</v>
      </c>
      <c r="C4" s="10" t="s">
        <v>18</v>
      </c>
      <c r="D4" s="38"/>
      <c r="E4" s="38"/>
      <c r="F4" s="33"/>
      <c r="G4" s="10" t="s">
        <v>19</v>
      </c>
      <c r="H4" s="10" t="s">
        <v>20</v>
      </c>
      <c r="I4" s="10" t="s">
        <v>21</v>
      </c>
      <c r="J4" s="10"/>
      <c r="K4" s="33"/>
      <c r="L4" s="34"/>
      <c r="M4" s="33"/>
      <c r="N4" s="34"/>
      <c r="O4" s="33"/>
      <c r="P4" s="12"/>
      <c r="Q4" s="11" t="s">
        <v>22</v>
      </c>
    </row>
    <row r="5" spans="1:19" ht="42" customHeight="1">
      <c r="A5" s="13">
        <v>1</v>
      </c>
      <c r="B5" s="14" t="s">
        <v>87</v>
      </c>
      <c r="C5" s="15" t="s">
        <v>34</v>
      </c>
      <c r="D5" s="29">
        <f>VLOOKUP(B5,'60'!B:D,3,0)</f>
        <v>10.4</v>
      </c>
      <c r="E5" s="17"/>
      <c r="F5" s="18">
        <f>IF(D5&gt;0,IF(ISERROR(INT((58.015*POWER((11.5-D5),1.81)))),0,INT((58.015*POWER((11.5-D5),1.81)))),IF(ISERROR(VLOOKUP(E5,'60 m ručně'!A:B,2,0)),0,VLOOKUP(E5,'60 m ručně'!A:B,2,0)))</f>
        <v>68</v>
      </c>
      <c r="G5" s="9">
        <v>298</v>
      </c>
      <c r="H5" s="9">
        <v>313</v>
      </c>
      <c r="I5" s="9">
        <v>300</v>
      </c>
      <c r="J5" s="9">
        <f>MAX(G5:I5)</f>
        <v>313</v>
      </c>
      <c r="K5" s="18">
        <f>IF(ISERROR(INT((0.14354*POWER((J5-220),1.4)))),0,INT((0.14354*POWER((J5-220),1.4))))</f>
        <v>81</v>
      </c>
      <c r="L5" s="16">
        <v>31.65</v>
      </c>
      <c r="M5" s="18">
        <f>IF(ISERROR(INT((5.33*POWER((L5-10),1.1)))),0,INT((5.33*POWER((L5-10),1.1))))</f>
        <v>156</v>
      </c>
      <c r="N5" s="26" t="str">
        <f>VLOOKUP(B5,'600'!B:D,3,0)</f>
        <v> 2:09.79</v>
      </c>
      <c r="O5" s="19">
        <f>+INT(0.19889*POWER((185-S5),1.88))</f>
        <v>374</v>
      </c>
      <c r="P5" s="25">
        <f>_xlfn.RANK.EQ(Q5:Q24,$Q$5:$Q$12)</f>
        <v>2</v>
      </c>
      <c r="Q5" s="18">
        <f>+O5+M5+K5+F5</f>
        <v>679</v>
      </c>
      <c r="S5" s="32">
        <f>(MID(N5,2,1)*60)+((MID(N5,4,2)*1)+(MID(N5,7,2)*0.01))</f>
        <v>129.79</v>
      </c>
    </row>
    <row r="6" spans="1:19" ht="42" customHeight="1">
      <c r="A6" s="13">
        <f>+A5+1</f>
        <v>2</v>
      </c>
      <c r="B6" s="14" t="s">
        <v>88</v>
      </c>
      <c r="C6" s="15" t="s">
        <v>34</v>
      </c>
      <c r="D6" s="29">
        <f>VLOOKUP(B6,'60'!B:D,3,0)</f>
        <v>10.69</v>
      </c>
      <c r="E6" s="17"/>
      <c r="F6" s="18">
        <f>IF(D6&gt;0,IF(ISERROR(INT((58.015*POWER((11.5-D6),1.81)))),0,INT((58.015*POWER((11.5-D6),1.81)))),IF(ISERROR(VLOOKUP(E6,'60 m ručně'!A:B,2,0)),0,VLOOKUP(E6,'60 m ručně'!A:B,2,0)))</f>
        <v>39</v>
      </c>
      <c r="G6" s="9">
        <v>291</v>
      </c>
      <c r="H6" s="9">
        <v>295</v>
      </c>
      <c r="I6" s="9"/>
      <c r="J6" s="9">
        <f>MAX(G6:I6)</f>
        <v>295</v>
      </c>
      <c r="K6" s="18">
        <f>IF(ISERROR(INT((0.14354*POWER((J6-220),1.4)))),0,INT((0.14354*POWER((J6-220),1.4))))</f>
        <v>60</v>
      </c>
      <c r="L6" s="16">
        <v>28.2</v>
      </c>
      <c r="M6" s="18">
        <f>IF(ISERROR(INT((5.33*POWER((L6-10),1.1)))),0,INT((5.33*POWER((L6-10),1.1))))</f>
        <v>129</v>
      </c>
      <c r="N6" s="26" t="str">
        <f>VLOOKUP(B6,'600'!B:D,3,0)</f>
        <v> 2:19.88</v>
      </c>
      <c r="O6" s="19">
        <f>+INT(0.19889*POWER((185-S6),1.88))</f>
        <v>256</v>
      </c>
      <c r="P6" s="25">
        <f>_xlfn.RANK.EQ(Q6:Q25,$Q$5:$Q$12)</f>
        <v>3</v>
      </c>
      <c r="Q6" s="18">
        <f>+O6+M6+K6+F6</f>
        <v>484</v>
      </c>
      <c r="S6" s="32">
        <f>(MID(N6,2,1)*60)+((MID(N6,4,2)*1)+(MID(N6,7,2)*0.01))</f>
        <v>139.88</v>
      </c>
    </row>
    <row r="7" spans="1:19" ht="42" customHeight="1">
      <c r="A7" s="13">
        <f aca="true" t="shared" si="0" ref="A7:A24">+A6+1</f>
        <v>3</v>
      </c>
      <c r="B7" s="14" t="s">
        <v>89</v>
      </c>
      <c r="C7" s="15" t="s">
        <v>34</v>
      </c>
      <c r="D7" s="29">
        <f>VLOOKUP(B7,'60'!B:D,3,0)</f>
        <v>10.71</v>
      </c>
      <c r="E7" s="17"/>
      <c r="F7" s="18">
        <f>IF(D7&gt;0,IF(ISERROR(INT((58.015*POWER((11.5-D7),1.81)))),0,INT((58.015*POWER((11.5-D7),1.81)))),IF(ISERROR(VLOOKUP(E7,'60 m ručně'!A:B,2,0)),0,VLOOKUP(E7,'60 m ručně'!A:B,2,0)))</f>
        <v>37</v>
      </c>
      <c r="G7" s="9">
        <v>257</v>
      </c>
      <c r="H7" s="9">
        <v>275</v>
      </c>
      <c r="I7" s="9">
        <v>292</v>
      </c>
      <c r="J7" s="9">
        <f>MAX(G7:I7)</f>
        <v>292</v>
      </c>
      <c r="K7" s="18">
        <f>IF(ISERROR(INT((0.14354*POWER((J7-220),1.4)))),0,INT((0.14354*POWER((J7-220),1.4))))</f>
        <v>57</v>
      </c>
      <c r="L7" s="16">
        <v>29.85</v>
      </c>
      <c r="M7" s="18">
        <f>IF(ISERROR(INT((5.33*POWER((L7-10),1.1)))),0,INT((5.33*POWER((L7-10),1.1))))</f>
        <v>142</v>
      </c>
      <c r="N7" s="26" t="str">
        <f>VLOOKUP(B7,'600'!B:D,3,0)</f>
        <v> 2:21.60</v>
      </c>
      <c r="O7" s="19">
        <f>+INT(0.19889*POWER((185-S7),1.88))</f>
        <v>238</v>
      </c>
      <c r="P7" s="25">
        <f>_xlfn.RANK.EQ(Q7:Q26,$Q$5:$Q$12)</f>
        <v>4</v>
      </c>
      <c r="Q7" s="18">
        <f>+O7+M7+K7+F7</f>
        <v>474</v>
      </c>
      <c r="S7" s="32">
        <f>(MID(N7,2,1)*60)+((MID(N7,4,2)*1)+(MID(N7,7,2)*0.01))</f>
        <v>141.6</v>
      </c>
    </row>
    <row r="8" spans="1:19" ht="42" customHeight="1">
      <c r="A8" s="13">
        <f t="shared" si="0"/>
        <v>4</v>
      </c>
      <c r="B8" s="14" t="s">
        <v>90</v>
      </c>
      <c r="C8" s="15" t="s">
        <v>34</v>
      </c>
      <c r="D8" s="29">
        <f>VLOOKUP(B8,'60'!B:D,3,0)</f>
        <v>9.6</v>
      </c>
      <c r="E8" s="17"/>
      <c r="F8" s="18">
        <f>IF(D8&gt;0,IF(ISERROR(INT((58.015*POWER((11.5-D8),1.81)))),0,INT((58.015*POWER((11.5-D8),1.81)))),IF(ISERROR(VLOOKUP(E8,'60 m ručně'!A:B,2,0)),0,VLOOKUP(E8,'60 m ručně'!A:B,2,0)))</f>
        <v>185</v>
      </c>
      <c r="G8" s="9">
        <v>315</v>
      </c>
      <c r="H8" s="9">
        <v>317</v>
      </c>
      <c r="I8" s="9">
        <v>293</v>
      </c>
      <c r="J8" s="9">
        <f>MAX(G8:I8)</f>
        <v>317</v>
      </c>
      <c r="K8" s="18">
        <f>IF(ISERROR(INT((0.14354*POWER((J8-220),1.4)))),0,INT((0.14354*POWER((J8-220),1.4))))</f>
        <v>86</v>
      </c>
      <c r="L8" s="16">
        <v>32.23</v>
      </c>
      <c r="M8" s="18">
        <f>IF(ISERROR(INT((5.33*POWER((L8-10),1.1)))),0,INT((5.33*POWER((L8-10),1.1))))</f>
        <v>161</v>
      </c>
      <c r="N8" s="26" t="str">
        <f>VLOOKUP(B8,'600'!B:D,3,0)</f>
        <v> 2:13.10</v>
      </c>
      <c r="O8" s="19">
        <f>+INT(0.19889*POWER((185-S8),1.88))</f>
        <v>333</v>
      </c>
      <c r="P8" s="25">
        <f>_xlfn.RANK.EQ(Q8:Q27,$Q$5:$Q$12)</f>
        <v>1</v>
      </c>
      <c r="Q8" s="18">
        <f>+O8+M8+K8+F8</f>
        <v>765</v>
      </c>
      <c r="S8" s="32">
        <f>(MID(N8,2,1)*60)+((MID(N8,4,2)*1)+(MID(N8,7,2)*0.01))</f>
        <v>133.1</v>
      </c>
    </row>
    <row r="9" spans="1:17" ht="42" customHeight="1">
      <c r="A9" s="13">
        <f t="shared" si="0"/>
        <v>5</v>
      </c>
      <c r="B9" s="14"/>
      <c r="C9" s="15"/>
      <c r="D9" s="29"/>
      <c r="E9" s="17"/>
      <c r="F9" s="18"/>
      <c r="G9" s="9"/>
      <c r="H9" s="9"/>
      <c r="I9" s="9"/>
      <c r="J9" s="9"/>
      <c r="K9" s="18"/>
      <c r="L9" s="16"/>
      <c r="M9" s="18"/>
      <c r="N9" s="21"/>
      <c r="O9" s="19"/>
      <c r="P9" s="25"/>
      <c r="Q9" s="18"/>
    </row>
    <row r="10" spans="1:17" ht="42" customHeight="1">
      <c r="A10" s="13">
        <f t="shared" si="0"/>
        <v>6</v>
      </c>
      <c r="B10" s="14"/>
      <c r="C10" s="15"/>
      <c r="D10" s="29"/>
      <c r="E10" s="17"/>
      <c r="F10" s="18"/>
      <c r="G10" s="9"/>
      <c r="H10" s="9"/>
      <c r="I10" s="9"/>
      <c r="J10" s="9"/>
      <c r="K10" s="18"/>
      <c r="L10" s="16"/>
      <c r="M10" s="18"/>
      <c r="N10" s="21"/>
      <c r="O10" s="19"/>
      <c r="P10" s="25"/>
      <c r="Q10" s="18"/>
    </row>
    <row r="11" spans="1:17" ht="42" customHeight="1">
      <c r="A11" s="13">
        <f t="shared" si="0"/>
        <v>7</v>
      </c>
      <c r="B11" s="14"/>
      <c r="C11" s="15"/>
      <c r="D11" s="29"/>
      <c r="E11" s="17"/>
      <c r="F11" s="18"/>
      <c r="G11" s="9"/>
      <c r="H11" s="9"/>
      <c r="I11" s="9"/>
      <c r="J11" s="9"/>
      <c r="K11" s="18"/>
      <c r="L11" s="16"/>
      <c r="M11" s="18"/>
      <c r="N11" s="21"/>
      <c r="O11" s="19"/>
      <c r="P11" s="25"/>
      <c r="Q11" s="18"/>
    </row>
    <row r="12" spans="1:17" ht="42" customHeight="1">
      <c r="A12" s="13">
        <f t="shared" si="0"/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1"/>
      <c r="O12" s="19"/>
      <c r="P12" s="25"/>
      <c r="Q12" s="18"/>
    </row>
    <row r="13" spans="1:17" ht="41.25" customHeight="1">
      <c r="A13" s="13">
        <f t="shared" si="0"/>
        <v>9</v>
      </c>
      <c r="B13" s="14"/>
      <c r="C13" s="20"/>
      <c r="D13" s="29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1.25" customHeight="1">
      <c r="A14" s="13">
        <f t="shared" si="0"/>
        <v>10</v>
      </c>
      <c r="B14" s="14"/>
      <c r="C14" s="20"/>
      <c r="D14" s="29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0"/>
        <v>11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0"/>
        <v>12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0"/>
        <v>13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0"/>
        <v>14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0"/>
        <v>15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0"/>
        <v>16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0"/>
        <v>17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0"/>
        <v>18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2" customHeight="1">
      <c r="A23" s="13">
        <f t="shared" si="0"/>
        <v>19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2" customHeight="1">
      <c r="A24" s="13">
        <f t="shared" si="0"/>
        <v>20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42" customHeight="1" thickBot="1">
      <c r="P25" s="35">
        <f>SUMIF(P5:P24,"&lt;=4",Q5:Q24)</f>
        <v>2402</v>
      </c>
      <c r="Q25" s="35"/>
    </row>
  </sheetData>
  <sheetProtection selectLockedCells="1" selectUnlockedCells="1"/>
  <mergeCells count="12">
    <mergeCell ref="M3:M4"/>
    <mergeCell ref="N3:N4"/>
    <mergeCell ref="O3:O4"/>
    <mergeCell ref="P25:Q25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2" customWidth="1"/>
    <col min="3" max="16384" width="8.7109375" style="1" customWidth="1"/>
  </cols>
  <sheetData>
    <row r="1" spans="1:2" ht="12.75">
      <c r="A1" s="1" t="s">
        <v>23</v>
      </c>
      <c r="B1" s="22" t="s">
        <v>24</v>
      </c>
    </row>
    <row r="2" spans="1:2" ht="12.75">
      <c r="A2" s="23">
        <v>6</v>
      </c>
      <c r="B2" s="22">
        <v>1170</v>
      </c>
    </row>
    <row r="3" spans="1:2" ht="12.75">
      <c r="A3" s="23">
        <v>6.1</v>
      </c>
      <c r="B3" s="22">
        <v>1130</v>
      </c>
    </row>
    <row r="4" spans="1:2" ht="12.75">
      <c r="A4" s="23">
        <v>6.2</v>
      </c>
      <c r="B4" s="22">
        <v>1091</v>
      </c>
    </row>
    <row r="5" spans="1:2" ht="12.75">
      <c r="A5" s="23">
        <v>6.3</v>
      </c>
      <c r="B5" s="22">
        <v>1052</v>
      </c>
    </row>
    <row r="6" spans="1:2" ht="12.75">
      <c r="A6" s="23">
        <v>6.4</v>
      </c>
      <c r="B6" s="22">
        <v>1014</v>
      </c>
    </row>
    <row r="7" spans="1:2" ht="12.75">
      <c r="A7" s="23">
        <v>6.5</v>
      </c>
      <c r="B7" s="22">
        <v>977</v>
      </c>
    </row>
    <row r="8" spans="1:2" ht="12.75">
      <c r="A8" s="23">
        <v>6.6</v>
      </c>
      <c r="B8" s="22">
        <v>940</v>
      </c>
    </row>
    <row r="9" spans="1:2" ht="12.75">
      <c r="A9" s="23">
        <v>6.7</v>
      </c>
      <c r="B9" s="22">
        <v>904</v>
      </c>
    </row>
    <row r="10" spans="1:2" ht="12.75">
      <c r="A10" s="23">
        <v>6.8</v>
      </c>
      <c r="B10" s="22">
        <v>868</v>
      </c>
    </row>
    <row r="11" spans="1:2" ht="12.75">
      <c r="A11" s="23">
        <v>6.9</v>
      </c>
      <c r="B11" s="22">
        <v>833</v>
      </c>
    </row>
    <row r="12" spans="1:2" ht="12.75">
      <c r="A12" s="23">
        <v>7</v>
      </c>
      <c r="B12" s="22">
        <v>799</v>
      </c>
    </row>
    <row r="13" spans="1:2" ht="12.75">
      <c r="A13" s="23">
        <v>7.1</v>
      </c>
      <c r="B13" s="22">
        <v>765</v>
      </c>
    </row>
    <row r="14" spans="1:2" ht="12.75">
      <c r="A14" s="23">
        <v>7.2</v>
      </c>
      <c r="B14" s="22">
        <v>732</v>
      </c>
    </row>
    <row r="15" spans="1:2" ht="12.75">
      <c r="A15" s="23">
        <v>7.3</v>
      </c>
      <c r="B15" s="22">
        <v>700</v>
      </c>
    </row>
    <row r="16" spans="1:2" ht="12.75">
      <c r="A16" s="23">
        <v>7.4</v>
      </c>
      <c r="B16" s="22">
        <v>668</v>
      </c>
    </row>
    <row r="17" spans="1:2" ht="12.75">
      <c r="A17" s="23">
        <v>7.5</v>
      </c>
      <c r="B17" s="22">
        <v>637</v>
      </c>
    </row>
    <row r="18" spans="1:2" ht="12.75">
      <c r="A18" s="23">
        <v>7.6</v>
      </c>
      <c r="B18" s="22">
        <v>607</v>
      </c>
    </row>
    <row r="19" spans="1:2" ht="12.75">
      <c r="A19" s="23">
        <v>7.7</v>
      </c>
      <c r="B19" s="22">
        <v>577</v>
      </c>
    </row>
    <row r="20" spans="1:2" ht="12.75">
      <c r="A20" s="23">
        <v>7.8</v>
      </c>
      <c r="B20" s="22">
        <v>548</v>
      </c>
    </row>
    <row r="21" spans="1:2" ht="12.75">
      <c r="A21" s="23">
        <v>7.9</v>
      </c>
      <c r="B21" s="22">
        <v>520</v>
      </c>
    </row>
    <row r="22" spans="1:2" ht="12.75">
      <c r="A22" s="23">
        <v>7.99999999999999</v>
      </c>
      <c r="B22" s="22">
        <v>492</v>
      </c>
    </row>
    <row r="23" spans="1:2" ht="12.75">
      <c r="A23" s="23">
        <v>8.1</v>
      </c>
      <c r="B23" s="22">
        <v>465</v>
      </c>
    </row>
    <row r="24" spans="1:2" ht="12.75">
      <c r="A24" s="23">
        <v>8.2</v>
      </c>
      <c r="B24" s="22">
        <v>439</v>
      </c>
    </row>
    <row r="25" spans="1:2" ht="12.75">
      <c r="A25" s="23">
        <v>8.3</v>
      </c>
      <c r="B25" s="22">
        <v>413</v>
      </c>
    </row>
    <row r="26" spans="1:2" ht="12.75">
      <c r="A26" s="23">
        <v>8.4</v>
      </c>
      <c r="B26" s="22">
        <v>388</v>
      </c>
    </row>
    <row r="27" spans="1:2" ht="12.75">
      <c r="A27" s="23">
        <v>8.5</v>
      </c>
      <c r="B27" s="22">
        <v>364</v>
      </c>
    </row>
    <row r="28" spans="1:2" ht="12.75">
      <c r="A28" s="23">
        <v>8.6</v>
      </c>
      <c r="B28" s="22">
        <v>340</v>
      </c>
    </row>
    <row r="29" spans="1:2" ht="12.75">
      <c r="A29" s="23">
        <v>8.7</v>
      </c>
      <c r="B29" s="22">
        <v>318</v>
      </c>
    </row>
    <row r="30" spans="1:2" ht="12.75">
      <c r="A30" s="23">
        <v>8.8</v>
      </c>
      <c r="B30" s="22">
        <v>295</v>
      </c>
    </row>
    <row r="31" spans="1:2" ht="12.75">
      <c r="A31" s="23">
        <v>8.9</v>
      </c>
      <c r="B31" s="22">
        <v>274</v>
      </c>
    </row>
    <row r="32" spans="1:2" ht="12.75">
      <c r="A32" s="23">
        <v>9</v>
      </c>
      <c r="B32" s="22">
        <v>253</v>
      </c>
    </row>
    <row r="33" spans="1:2" ht="12.75">
      <c r="A33" s="23">
        <v>9.1</v>
      </c>
      <c r="B33" s="22">
        <v>233</v>
      </c>
    </row>
    <row r="34" spans="1:2" ht="12.75">
      <c r="A34" s="23">
        <v>9.2</v>
      </c>
      <c r="B34" s="22">
        <v>214</v>
      </c>
    </row>
    <row r="35" spans="1:2" ht="12.75">
      <c r="A35" s="23">
        <v>9.3</v>
      </c>
      <c r="B35" s="22">
        <v>196</v>
      </c>
    </row>
    <row r="36" spans="1:2" ht="12.75">
      <c r="A36" s="23">
        <v>9.4</v>
      </c>
      <c r="B36" s="22">
        <v>178</v>
      </c>
    </row>
    <row r="37" spans="1:2" ht="12.75">
      <c r="A37" s="23">
        <v>9.5</v>
      </c>
      <c r="B37" s="22">
        <v>161</v>
      </c>
    </row>
    <row r="38" spans="1:2" ht="12.75">
      <c r="A38" s="23">
        <v>9.6</v>
      </c>
      <c r="B38" s="22">
        <v>145</v>
      </c>
    </row>
    <row r="39" spans="1:2" ht="12.75">
      <c r="A39" s="23">
        <v>9.7</v>
      </c>
      <c r="B39" s="22">
        <v>129</v>
      </c>
    </row>
    <row r="40" spans="1:2" ht="12.75">
      <c r="A40" s="23">
        <v>9.8</v>
      </c>
      <c r="B40" s="22">
        <v>115</v>
      </c>
    </row>
    <row r="41" spans="1:2" ht="12.75">
      <c r="A41" s="23">
        <v>9.9</v>
      </c>
      <c r="B41" s="22">
        <v>101</v>
      </c>
    </row>
    <row r="42" spans="1:2" ht="12.75">
      <c r="A42" s="23">
        <v>10</v>
      </c>
      <c r="B42" s="22">
        <v>88</v>
      </c>
    </row>
    <row r="43" spans="1:2" ht="12.75">
      <c r="A43" s="23">
        <v>10.1</v>
      </c>
      <c r="B43" s="22">
        <v>75</v>
      </c>
    </row>
    <row r="44" spans="1:2" ht="12.75">
      <c r="A44" s="23">
        <v>10.2</v>
      </c>
      <c r="B44" s="22">
        <v>64</v>
      </c>
    </row>
    <row r="45" spans="1:2" ht="12.75">
      <c r="A45" s="23">
        <v>10.3</v>
      </c>
      <c r="B45" s="22">
        <v>53</v>
      </c>
    </row>
    <row r="46" spans="1:2" ht="12.75">
      <c r="A46" s="23">
        <v>10.4</v>
      </c>
      <c r="B46" s="22">
        <v>44</v>
      </c>
    </row>
    <row r="47" spans="1:2" ht="12.75">
      <c r="A47" s="23">
        <v>10.5</v>
      </c>
      <c r="B47" s="22">
        <v>35</v>
      </c>
    </row>
    <row r="48" spans="1:2" ht="12.75">
      <c r="A48" s="23">
        <v>10.6</v>
      </c>
      <c r="B48" s="22">
        <v>27</v>
      </c>
    </row>
    <row r="49" spans="1:2" ht="12.75">
      <c r="A49" s="23">
        <v>10.7</v>
      </c>
      <c r="B49" s="22">
        <v>20</v>
      </c>
    </row>
    <row r="50" spans="1:2" ht="12.75">
      <c r="A50" s="23">
        <v>10.8</v>
      </c>
      <c r="B50" s="22">
        <v>14</v>
      </c>
    </row>
    <row r="51" spans="1:2" ht="12.75">
      <c r="A51" s="23">
        <v>10.9</v>
      </c>
      <c r="B51" s="22">
        <v>9</v>
      </c>
    </row>
    <row r="52" spans="1:2" ht="12.75">
      <c r="A52" s="23">
        <v>11</v>
      </c>
      <c r="B52" s="22">
        <v>5</v>
      </c>
    </row>
    <row r="53" spans="1:2" ht="12.75">
      <c r="A53" s="23">
        <v>11.1</v>
      </c>
      <c r="B53" s="22">
        <v>2</v>
      </c>
    </row>
    <row r="54" spans="1:2" ht="12.75">
      <c r="A54" s="23">
        <v>11.2</v>
      </c>
      <c r="B54" s="22">
        <v>0</v>
      </c>
    </row>
    <row r="55" spans="1:2" ht="12.75">
      <c r="A55" s="23">
        <v>11.3</v>
      </c>
      <c r="B55" s="22">
        <v>0</v>
      </c>
    </row>
    <row r="56" spans="1:2" ht="12.75">
      <c r="A56" s="23">
        <v>11.4</v>
      </c>
      <c r="B56" s="22">
        <v>0</v>
      </c>
    </row>
    <row r="57" spans="1:2" ht="12.75">
      <c r="A57" s="23">
        <v>11.5</v>
      </c>
      <c r="B57" s="22">
        <v>0</v>
      </c>
    </row>
    <row r="58" spans="1:2" ht="12.75">
      <c r="A58" s="23">
        <v>11.6</v>
      </c>
      <c r="B58" s="22">
        <v>0</v>
      </c>
    </row>
    <row r="59" spans="1:2" ht="12.75">
      <c r="A59" s="23">
        <v>11.7</v>
      </c>
      <c r="B59" s="22">
        <v>0</v>
      </c>
    </row>
    <row r="60" spans="1:2" ht="12.75">
      <c r="A60" s="23">
        <v>11.8</v>
      </c>
      <c r="B60" s="22">
        <v>0</v>
      </c>
    </row>
    <row r="61" spans="1:2" ht="12.75">
      <c r="A61" s="23">
        <v>11.9</v>
      </c>
      <c r="B61" s="22">
        <v>0</v>
      </c>
    </row>
    <row r="62" spans="1:2" ht="12.75">
      <c r="A62" s="23">
        <v>12</v>
      </c>
      <c r="B62" s="22">
        <v>0</v>
      </c>
    </row>
    <row r="63" spans="1:2" ht="12.75">
      <c r="A63" s="23">
        <v>12.1</v>
      </c>
      <c r="B63" s="22">
        <v>0</v>
      </c>
    </row>
    <row r="64" spans="1:2" ht="12.75">
      <c r="A64" s="23">
        <v>12.2</v>
      </c>
      <c r="B64" s="22">
        <v>0</v>
      </c>
    </row>
    <row r="65" spans="1:2" ht="12.75">
      <c r="A65" s="23">
        <v>12.3</v>
      </c>
      <c r="B65" s="22">
        <v>0</v>
      </c>
    </row>
    <row r="66" spans="1:2" ht="12.75">
      <c r="A66" s="23">
        <v>12.4</v>
      </c>
      <c r="B66" s="22">
        <v>0</v>
      </c>
    </row>
    <row r="67" spans="1:2" ht="12.75">
      <c r="A67" s="23">
        <v>12.5</v>
      </c>
      <c r="B67" s="22">
        <v>0</v>
      </c>
    </row>
    <row r="68" spans="1:2" ht="12.75">
      <c r="A68" s="23">
        <v>12.6</v>
      </c>
      <c r="B68" s="22">
        <v>0</v>
      </c>
    </row>
    <row r="69" spans="1:2" ht="12.75">
      <c r="A69" s="23">
        <v>12.7</v>
      </c>
      <c r="B69" s="22">
        <v>0</v>
      </c>
    </row>
    <row r="70" spans="1:2" ht="12.75">
      <c r="A70" s="23">
        <v>12.8</v>
      </c>
      <c r="B70" s="22">
        <v>0</v>
      </c>
    </row>
    <row r="71" spans="1:2" ht="12.75">
      <c r="A71" s="23">
        <v>12.9</v>
      </c>
      <c r="B71" s="22">
        <v>0</v>
      </c>
    </row>
    <row r="72" spans="1:2" ht="12.75">
      <c r="A72" s="23">
        <v>13</v>
      </c>
      <c r="B72" s="22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70" zoomScaleNormal="70" zoomScalePageLayoutView="0" workbookViewId="0" topLeftCell="A32">
      <selection activeCell="O37" sqref="O37"/>
    </sheetView>
  </sheetViews>
  <sheetFormatPr defaultColWidth="9.140625" defaultRowHeight="12.75"/>
  <cols>
    <col min="2" max="2" width="27.7109375" style="0" customWidth="1"/>
    <col min="3" max="3" width="12.7109375" style="0" bestFit="1" customWidth="1"/>
    <col min="4" max="4" width="9.7109375" style="0" customWidth="1"/>
    <col min="6" max="6" width="14.8515625" style="0" customWidth="1"/>
    <col min="12" max="12" width="14.8515625" style="0" customWidth="1"/>
    <col min="15" max="15" width="14.8515625" style="0" customWidth="1"/>
    <col min="16" max="16" width="12.140625" style="0" customWidth="1"/>
    <col min="18" max="18" width="14.8515625" style="0" customWidth="1"/>
    <col min="19" max="19" width="9.8515625" style="0" customWidth="1"/>
  </cols>
  <sheetData>
    <row r="1" spans="1:19" ht="20.25">
      <c r="A1" s="39"/>
      <c r="B1" s="10" t="s">
        <v>8</v>
      </c>
      <c r="C1" s="10" t="s">
        <v>9</v>
      </c>
      <c r="D1" s="38" t="s">
        <v>10</v>
      </c>
      <c r="E1" s="33" t="s">
        <v>12</v>
      </c>
      <c r="F1" s="38" t="s">
        <v>156</v>
      </c>
      <c r="G1" s="40" t="s">
        <v>13</v>
      </c>
      <c r="H1" s="41"/>
      <c r="I1" s="41"/>
      <c r="J1" s="42"/>
      <c r="K1" s="33" t="s">
        <v>12</v>
      </c>
      <c r="L1" s="38" t="s">
        <v>156</v>
      </c>
      <c r="M1" s="34" t="s">
        <v>14</v>
      </c>
      <c r="N1" s="33" t="s">
        <v>12</v>
      </c>
      <c r="O1" s="38" t="s">
        <v>156</v>
      </c>
      <c r="P1" s="34" t="s">
        <v>15</v>
      </c>
      <c r="Q1" s="33" t="s">
        <v>12</v>
      </c>
      <c r="R1" s="38" t="s">
        <v>156</v>
      </c>
      <c r="S1" s="11" t="s">
        <v>12</v>
      </c>
    </row>
    <row r="2" spans="1:19" ht="20.25">
      <c r="A2" s="39"/>
      <c r="B2" s="10" t="s">
        <v>17</v>
      </c>
      <c r="C2" s="10" t="s">
        <v>18</v>
      </c>
      <c r="D2" s="38"/>
      <c r="E2" s="33"/>
      <c r="F2" s="38"/>
      <c r="G2" s="10" t="s">
        <v>19</v>
      </c>
      <c r="H2" s="10" t="s">
        <v>20</v>
      </c>
      <c r="I2" s="10" t="s">
        <v>21</v>
      </c>
      <c r="J2" s="10"/>
      <c r="K2" s="33"/>
      <c r="L2" s="38"/>
      <c r="M2" s="34"/>
      <c r="N2" s="33"/>
      <c r="O2" s="38"/>
      <c r="P2" s="34"/>
      <c r="Q2" s="33"/>
      <c r="R2" s="38"/>
      <c r="S2" s="11" t="s">
        <v>22</v>
      </c>
    </row>
    <row r="3" spans="1:19" ht="20.25">
      <c r="A3" s="13">
        <v>1</v>
      </c>
      <c r="B3" s="14" t="s">
        <v>39</v>
      </c>
      <c r="C3" s="15" t="s">
        <v>34</v>
      </c>
      <c r="D3" s="29">
        <v>8.97</v>
      </c>
      <c r="E3" s="18">
        <v>311</v>
      </c>
      <c r="F3" s="20">
        <f>_xlfn.RANK.EQ(D3,D$3:D$59,1)</f>
        <v>1</v>
      </c>
      <c r="G3" s="9"/>
      <c r="H3" s="9">
        <v>443</v>
      </c>
      <c r="I3" s="9">
        <v>328</v>
      </c>
      <c r="J3" s="9">
        <v>443</v>
      </c>
      <c r="K3" s="18">
        <v>278</v>
      </c>
      <c r="L3" s="20">
        <f>_xlfn.RANK.EQ(J3,J$3:J$59,0)</f>
        <v>1</v>
      </c>
      <c r="M3" s="16">
        <v>33.9</v>
      </c>
      <c r="N3" s="18">
        <v>174</v>
      </c>
      <c r="O3" s="20">
        <f>_xlfn.RANK.EQ(M3,M$3:M$59,0)</f>
        <v>8</v>
      </c>
      <c r="P3" s="26" t="s">
        <v>97</v>
      </c>
      <c r="Q3" s="19">
        <v>558</v>
      </c>
      <c r="R3" s="20">
        <f>_xlfn.RANK.EQ(Q3,Q$3:Q$59,0)</f>
        <v>1</v>
      </c>
      <c r="S3" s="18">
        <v>1321</v>
      </c>
    </row>
    <row r="4" spans="1:19" ht="20.25">
      <c r="A4" s="13">
        <f>+A3+1</f>
        <v>2</v>
      </c>
      <c r="B4" s="14" t="s">
        <v>92</v>
      </c>
      <c r="C4" s="15"/>
      <c r="D4" s="29">
        <v>9.25</v>
      </c>
      <c r="E4" s="18">
        <v>251</v>
      </c>
      <c r="F4" s="20">
        <f aca="true" t="shared" si="0" ref="F4:F59">_xlfn.RANK.EQ(D4,D$3:D$59,1)</f>
        <v>3</v>
      </c>
      <c r="G4" s="9">
        <v>403</v>
      </c>
      <c r="H4" s="9">
        <v>404</v>
      </c>
      <c r="I4" s="9">
        <v>367</v>
      </c>
      <c r="J4" s="9">
        <v>404</v>
      </c>
      <c r="K4" s="18">
        <v>212</v>
      </c>
      <c r="L4" s="20">
        <f aca="true" t="shared" si="1" ref="L4:L59">_xlfn.RANK.EQ(J4,J$3:J$59,0)</f>
        <v>4</v>
      </c>
      <c r="M4" s="16">
        <v>29.05</v>
      </c>
      <c r="N4" s="18">
        <v>136</v>
      </c>
      <c r="O4" s="20">
        <f aca="true" t="shared" si="2" ref="O4:O59">_xlfn.RANK.EQ(M4,M$3:M$59,0)</f>
        <v>23</v>
      </c>
      <c r="P4" s="26" t="s">
        <v>98</v>
      </c>
      <c r="Q4" s="19">
        <v>542</v>
      </c>
      <c r="R4" s="20">
        <f aca="true" t="shared" si="3" ref="R4:R59">_xlfn.RANK.EQ(Q4,Q$3:Q$59,0)</f>
        <v>3</v>
      </c>
      <c r="S4" s="18">
        <v>1141</v>
      </c>
    </row>
    <row r="5" spans="1:19" ht="20.25">
      <c r="A5" s="13">
        <f aca="true" t="shared" si="4" ref="A5:A59">+A4+1</f>
        <v>3</v>
      </c>
      <c r="B5" s="14" t="s">
        <v>41</v>
      </c>
      <c r="C5" s="15" t="s">
        <v>35</v>
      </c>
      <c r="D5" s="29">
        <v>9.63</v>
      </c>
      <c r="E5" s="18">
        <v>180</v>
      </c>
      <c r="F5" s="20">
        <f t="shared" si="0"/>
        <v>9</v>
      </c>
      <c r="G5" s="9"/>
      <c r="H5" s="9">
        <v>308</v>
      </c>
      <c r="I5" s="9">
        <v>344</v>
      </c>
      <c r="J5" s="9">
        <v>344</v>
      </c>
      <c r="K5" s="18">
        <v>122</v>
      </c>
      <c r="L5" s="20">
        <f t="shared" si="1"/>
        <v>16</v>
      </c>
      <c r="M5" s="16">
        <v>39.17</v>
      </c>
      <c r="N5" s="18">
        <v>217</v>
      </c>
      <c r="O5" s="20">
        <f t="shared" si="2"/>
        <v>3</v>
      </c>
      <c r="P5" s="26" t="s">
        <v>115</v>
      </c>
      <c r="Q5" s="19">
        <v>548</v>
      </c>
      <c r="R5" s="20">
        <f t="shared" si="3"/>
        <v>2</v>
      </c>
      <c r="S5" s="18">
        <v>1067</v>
      </c>
    </row>
    <row r="6" spans="1:19" ht="20.25">
      <c r="A6" s="13">
        <f t="shared" si="4"/>
        <v>4</v>
      </c>
      <c r="B6" s="14" t="s">
        <v>54</v>
      </c>
      <c r="C6" s="15" t="s">
        <v>34</v>
      </c>
      <c r="D6" s="29">
        <v>9.62</v>
      </c>
      <c r="E6" s="18">
        <v>181</v>
      </c>
      <c r="F6" s="20">
        <f t="shared" si="0"/>
        <v>8</v>
      </c>
      <c r="G6" s="9">
        <v>370</v>
      </c>
      <c r="H6" s="9">
        <v>369</v>
      </c>
      <c r="I6" s="9">
        <v>378</v>
      </c>
      <c r="J6" s="9">
        <v>378</v>
      </c>
      <c r="K6" s="18">
        <v>171</v>
      </c>
      <c r="L6" s="20">
        <f t="shared" si="1"/>
        <v>8</v>
      </c>
      <c r="M6" s="16">
        <v>39.81</v>
      </c>
      <c r="N6" s="18">
        <v>223</v>
      </c>
      <c r="O6" s="20">
        <f t="shared" si="2"/>
        <v>2</v>
      </c>
      <c r="P6" s="26" t="s">
        <v>116</v>
      </c>
      <c r="Q6" s="19">
        <v>448</v>
      </c>
      <c r="R6" s="20">
        <f t="shared" si="3"/>
        <v>7</v>
      </c>
      <c r="S6" s="18">
        <v>1023</v>
      </c>
    </row>
    <row r="7" spans="1:19" ht="20.25">
      <c r="A7" s="13">
        <f t="shared" si="4"/>
        <v>5</v>
      </c>
      <c r="B7" s="14" t="s">
        <v>74</v>
      </c>
      <c r="C7" s="15" t="s">
        <v>35</v>
      </c>
      <c r="D7" s="29">
        <v>9.56</v>
      </c>
      <c r="E7" s="18">
        <v>192</v>
      </c>
      <c r="F7" s="20">
        <f t="shared" si="0"/>
        <v>5</v>
      </c>
      <c r="G7" s="9">
        <v>386</v>
      </c>
      <c r="H7" s="9">
        <v>379</v>
      </c>
      <c r="I7" s="9">
        <v>356</v>
      </c>
      <c r="J7" s="9">
        <v>386</v>
      </c>
      <c r="K7" s="18">
        <v>184</v>
      </c>
      <c r="L7" s="20">
        <f t="shared" si="1"/>
        <v>5</v>
      </c>
      <c r="M7" s="16">
        <v>34.23</v>
      </c>
      <c r="N7" s="18">
        <v>177</v>
      </c>
      <c r="O7" s="20">
        <f t="shared" si="2"/>
        <v>7</v>
      </c>
      <c r="P7" s="26" t="s">
        <v>100</v>
      </c>
      <c r="Q7" s="19">
        <v>463</v>
      </c>
      <c r="R7" s="20">
        <f t="shared" si="3"/>
        <v>5</v>
      </c>
      <c r="S7" s="18">
        <v>1016</v>
      </c>
    </row>
    <row r="8" spans="1:19" ht="20.25">
      <c r="A8" s="13">
        <f t="shared" si="4"/>
        <v>6</v>
      </c>
      <c r="B8" s="14" t="s">
        <v>70</v>
      </c>
      <c r="C8" s="15" t="s">
        <v>34</v>
      </c>
      <c r="D8" s="29">
        <v>10.04</v>
      </c>
      <c r="E8" s="18">
        <v>115</v>
      </c>
      <c r="F8" s="20">
        <f t="shared" si="0"/>
        <v>14</v>
      </c>
      <c r="G8" s="9">
        <v>350</v>
      </c>
      <c r="H8" s="9">
        <v>378</v>
      </c>
      <c r="I8" s="9">
        <v>363</v>
      </c>
      <c r="J8" s="9">
        <v>378</v>
      </c>
      <c r="K8" s="18">
        <v>171</v>
      </c>
      <c r="L8" s="20">
        <f t="shared" si="1"/>
        <v>8</v>
      </c>
      <c r="M8" s="16">
        <v>44.13</v>
      </c>
      <c r="N8" s="18">
        <v>258</v>
      </c>
      <c r="O8" s="20">
        <f t="shared" si="2"/>
        <v>1</v>
      </c>
      <c r="P8" s="26" t="s">
        <v>101</v>
      </c>
      <c r="Q8" s="19">
        <v>457</v>
      </c>
      <c r="R8" s="20">
        <f t="shared" si="3"/>
        <v>6</v>
      </c>
      <c r="S8" s="18">
        <v>1001</v>
      </c>
    </row>
    <row r="9" spans="1:19" ht="20.25">
      <c r="A9" s="13">
        <f t="shared" si="4"/>
        <v>7</v>
      </c>
      <c r="B9" s="14" t="s">
        <v>91</v>
      </c>
      <c r="C9" s="15"/>
      <c r="D9" s="29">
        <v>9.28</v>
      </c>
      <c r="E9" s="18">
        <v>245</v>
      </c>
      <c r="F9" s="20">
        <f t="shared" si="0"/>
        <v>4</v>
      </c>
      <c r="G9" s="9">
        <v>305</v>
      </c>
      <c r="H9" s="9">
        <v>259</v>
      </c>
      <c r="I9" s="9">
        <v>313</v>
      </c>
      <c r="J9" s="9">
        <v>313</v>
      </c>
      <c r="K9" s="18">
        <v>81</v>
      </c>
      <c r="L9" s="20">
        <f t="shared" si="1"/>
        <v>25</v>
      </c>
      <c r="M9" s="16">
        <v>34.25</v>
      </c>
      <c r="N9" s="18">
        <v>177</v>
      </c>
      <c r="O9" s="20">
        <f t="shared" si="2"/>
        <v>6</v>
      </c>
      <c r="P9" s="26" t="s">
        <v>99</v>
      </c>
      <c r="Q9" s="19">
        <v>472</v>
      </c>
      <c r="R9" s="20">
        <f t="shared" si="3"/>
        <v>4</v>
      </c>
      <c r="S9" s="18">
        <v>975</v>
      </c>
    </row>
    <row r="10" spans="1:19" ht="20.25">
      <c r="A10" s="13">
        <f t="shared" si="4"/>
        <v>8</v>
      </c>
      <c r="B10" s="14" t="s">
        <v>48</v>
      </c>
      <c r="C10" s="15" t="s">
        <v>34</v>
      </c>
      <c r="D10" s="29">
        <v>9.08</v>
      </c>
      <c r="E10" s="18">
        <v>287</v>
      </c>
      <c r="F10" s="20">
        <f t="shared" si="0"/>
        <v>2</v>
      </c>
      <c r="G10" s="9">
        <v>390</v>
      </c>
      <c r="H10" s="9">
        <v>381</v>
      </c>
      <c r="I10" s="9">
        <v>408</v>
      </c>
      <c r="J10" s="9">
        <v>408</v>
      </c>
      <c r="K10" s="18">
        <v>219</v>
      </c>
      <c r="L10" s="20">
        <f t="shared" si="1"/>
        <v>3</v>
      </c>
      <c r="M10" s="16">
        <v>31.95</v>
      </c>
      <c r="N10" s="18">
        <v>159</v>
      </c>
      <c r="O10" s="20">
        <f t="shared" si="2"/>
        <v>11</v>
      </c>
      <c r="P10" s="26" t="s">
        <v>109</v>
      </c>
      <c r="Q10" s="19">
        <v>300</v>
      </c>
      <c r="R10" s="20">
        <f t="shared" si="3"/>
        <v>25</v>
      </c>
      <c r="S10" s="18">
        <v>965</v>
      </c>
    </row>
    <row r="11" spans="1:19" ht="20.25">
      <c r="A11" s="13">
        <f t="shared" si="4"/>
        <v>9</v>
      </c>
      <c r="B11" s="14" t="s">
        <v>75</v>
      </c>
      <c r="C11" s="15" t="s">
        <v>34</v>
      </c>
      <c r="D11" s="29">
        <v>9.72</v>
      </c>
      <c r="E11" s="18">
        <v>164</v>
      </c>
      <c r="F11" s="20">
        <f t="shared" si="0"/>
        <v>10</v>
      </c>
      <c r="G11" s="9"/>
      <c r="H11" s="9">
        <v>318</v>
      </c>
      <c r="I11" s="9">
        <v>348</v>
      </c>
      <c r="J11" s="9">
        <v>348</v>
      </c>
      <c r="K11" s="18">
        <v>127</v>
      </c>
      <c r="L11" s="20">
        <f t="shared" si="1"/>
        <v>13</v>
      </c>
      <c r="M11" s="16">
        <v>36.07</v>
      </c>
      <c r="N11" s="18">
        <v>192</v>
      </c>
      <c r="O11" s="20">
        <f t="shared" si="2"/>
        <v>4</v>
      </c>
      <c r="P11" s="26" t="s">
        <v>103</v>
      </c>
      <c r="Q11" s="19">
        <v>422</v>
      </c>
      <c r="R11" s="20">
        <f t="shared" si="3"/>
        <v>12</v>
      </c>
      <c r="S11" s="18">
        <v>905</v>
      </c>
    </row>
    <row r="12" spans="1:19" ht="20.25">
      <c r="A12" s="13">
        <f t="shared" si="4"/>
        <v>10</v>
      </c>
      <c r="B12" s="14" t="s">
        <v>40</v>
      </c>
      <c r="C12" s="15" t="s">
        <v>34</v>
      </c>
      <c r="D12" s="29">
        <v>9.6</v>
      </c>
      <c r="E12" s="18">
        <v>185</v>
      </c>
      <c r="F12" s="20">
        <f t="shared" si="0"/>
        <v>6</v>
      </c>
      <c r="G12" s="9">
        <v>403</v>
      </c>
      <c r="H12" s="9">
        <v>413</v>
      </c>
      <c r="I12" s="9">
        <v>367</v>
      </c>
      <c r="J12" s="9">
        <v>413</v>
      </c>
      <c r="K12" s="18">
        <v>227</v>
      </c>
      <c r="L12" s="20">
        <f t="shared" si="1"/>
        <v>2</v>
      </c>
      <c r="M12" s="16">
        <v>21.86</v>
      </c>
      <c r="N12" s="18">
        <v>80</v>
      </c>
      <c r="O12" s="20">
        <f t="shared" si="2"/>
        <v>39</v>
      </c>
      <c r="P12" s="26" t="s">
        <v>104</v>
      </c>
      <c r="Q12" s="19">
        <v>407</v>
      </c>
      <c r="R12" s="20">
        <f t="shared" si="3"/>
        <v>13</v>
      </c>
      <c r="S12" s="18">
        <v>899</v>
      </c>
    </row>
    <row r="13" spans="1:19" ht="20.25">
      <c r="A13" s="13">
        <f t="shared" si="4"/>
        <v>11</v>
      </c>
      <c r="B13" s="14" t="s">
        <v>47</v>
      </c>
      <c r="C13" s="15" t="s">
        <v>34</v>
      </c>
      <c r="D13" s="29">
        <v>9.76</v>
      </c>
      <c r="E13" s="18">
        <v>158</v>
      </c>
      <c r="F13" s="20">
        <f t="shared" si="0"/>
        <v>11</v>
      </c>
      <c r="G13" s="9">
        <v>357</v>
      </c>
      <c r="H13" s="9">
        <v>383</v>
      </c>
      <c r="I13" s="9">
        <v>385</v>
      </c>
      <c r="J13" s="9">
        <v>385</v>
      </c>
      <c r="K13" s="18">
        <v>182</v>
      </c>
      <c r="L13" s="20">
        <f t="shared" si="1"/>
        <v>6</v>
      </c>
      <c r="M13" s="16">
        <v>31.36</v>
      </c>
      <c r="N13" s="18">
        <v>154</v>
      </c>
      <c r="O13" s="20">
        <f t="shared" si="2"/>
        <v>17</v>
      </c>
      <c r="P13" s="26" t="s">
        <v>106</v>
      </c>
      <c r="Q13" s="19">
        <v>389</v>
      </c>
      <c r="R13" s="20">
        <f t="shared" si="3"/>
        <v>16</v>
      </c>
      <c r="S13" s="18">
        <v>883</v>
      </c>
    </row>
    <row r="14" spans="1:19" ht="20.25">
      <c r="A14" s="13">
        <f t="shared" si="4"/>
        <v>12</v>
      </c>
      <c r="B14" s="14" t="s">
        <v>76</v>
      </c>
      <c r="C14" s="15" t="s">
        <v>35</v>
      </c>
      <c r="D14" s="29">
        <v>10.2</v>
      </c>
      <c r="E14" s="18">
        <v>93</v>
      </c>
      <c r="F14" s="20">
        <f t="shared" si="0"/>
        <v>19</v>
      </c>
      <c r="G14" s="9">
        <v>304</v>
      </c>
      <c r="H14" s="9">
        <v>368</v>
      </c>
      <c r="I14" s="9"/>
      <c r="J14" s="9">
        <v>368</v>
      </c>
      <c r="K14" s="18">
        <v>156</v>
      </c>
      <c r="L14" s="20">
        <f t="shared" si="1"/>
        <v>10</v>
      </c>
      <c r="M14" s="16">
        <v>33.64</v>
      </c>
      <c r="N14" s="18">
        <v>172</v>
      </c>
      <c r="O14" s="20">
        <f t="shared" si="2"/>
        <v>9</v>
      </c>
      <c r="P14" s="26" t="s">
        <v>118</v>
      </c>
      <c r="Q14" s="19">
        <v>443</v>
      </c>
      <c r="R14" s="20">
        <f t="shared" si="3"/>
        <v>9</v>
      </c>
      <c r="S14" s="18">
        <v>864</v>
      </c>
    </row>
    <row r="15" spans="1:19" ht="20.25">
      <c r="A15" s="13">
        <f t="shared" si="4"/>
        <v>13</v>
      </c>
      <c r="B15" s="14" t="s">
        <v>80</v>
      </c>
      <c r="C15" s="15" t="s">
        <v>34</v>
      </c>
      <c r="D15" s="29">
        <v>9.77</v>
      </c>
      <c r="E15" s="18">
        <v>156</v>
      </c>
      <c r="F15" s="20">
        <f t="shared" si="0"/>
        <v>12</v>
      </c>
      <c r="G15" s="9">
        <v>286</v>
      </c>
      <c r="H15" s="9">
        <v>347</v>
      </c>
      <c r="I15" s="9">
        <v>345</v>
      </c>
      <c r="J15" s="9">
        <v>347</v>
      </c>
      <c r="K15" s="18">
        <v>126</v>
      </c>
      <c r="L15" s="20">
        <f t="shared" si="1"/>
        <v>15</v>
      </c>
      <c r="M15" s="16">
        <v>30.98</v>
      </c>
      <c r="N15" s="18">
        <v>151</v>
      </c>
      <c r="O15" s="20">
        <f t="shared" si="2"/>
        <v>18</v>
      </c>
      <c r="P15" s="26" t="s">
        <v>102</v>
      </c>
      <c r="Q15" s="19">
        <v>424</v>
      </c>
      <c r="R15" s="20">
        <f t="shared" si="3"/>
        <v>11</v>
      </c>
      <c r="S15" s="18">
        <v>857</v>
      </c>
    </row>
    <row r="16" spans="1:19" ht="20.25">
      <c r="A16" s="13">
        <f t="shared" si="4"/>
        <v>14</v>
      </c>
      <c r="B16" s="14" t="s">
        <v>53</v>
      </c>
      <c r="C16" s="15" t="s">
        <v>34</v>
      </c>
      <c r="D16" s="29">
        <v>10.31</v>
      </c>
      <c r="E16" s="18">
        <v>79</v>
      </c>
      <c r="F16" s="20">
        <f t="shared" si="0"/>
        <v>23</v>
      </c>
      <c r="G16" s="9">
        <v>304</v>
      </c>
      <c r="H16" s="9">
        <v>297</v>
      </c>
      <c r="I16" s="9">
        <v>315</v>
      </c>
      <c r="J16" s="9">
        <v>315</v>
      </c>
      <c r="K16" s="18">
        <v>84</v>
      </c>
      <c r="L16" s="20">
        <f t="shared" si="1"/>
        <v>22</v>
      </c>
      <c r="M16" s="16">
        <v>34.37</v>
      </c>
      <c r="N16" s="18">
        <v>178</v>
      </c>
      <c r="O16" s="20">
        <f t="shared" si="2"/>
        <v>5</v>
      </c>
      <c r="P16" s="26" t="s">
        <v>117</v>
      </c>
      <c r="Q16" s="19">
        <v>444</v>
      </c>
      <c r="R16" s="20">
        <f t="shared" si="3"/>
        <v>8</v>
      </c>
      <c r="S16" s="18">
        <v>785</v>
      </c>
    </row>
    <row r="17" spans="1:19" ht="20.25">
      <c r="A17" s="13">
        <f t="shared" si="4"/>
        <v>15</v>
      </c>
      <c r="B17" s="14" t="s">
        <v>82</v>
      </c>
      <c r="C17" s="15" t="s">
        <v>35</v>
      </c>
      <c r="D17" s="29">
        <v>10.24</v>
      </c>
      <c r="E17" s="18">
        <v>88</v>
      </c>
      <c r="F17" s="20">
        <f t="shared" si="0"/>
        <v>21</v>
      </c>
      <c r="G17" s="9">
        <v>384</v>
      </c>
      <c r="H17" s="9">
        <v>317</v>
      </c>
      <c r="I17" s="9">
        <v>242</v>
      </c>
      <c r="J17" s="9">
        <v>384</v>
      </c>
      <c r="K17" s="18">
        <v>181</v>
      </c>
      <c r="L17" s="20">
        <f t="shared" si="1"/>
        <v>7</v>
      </c>
      <c r="M17" s="16">
        <v>29.53</v>
      </c>
      <c r="N17" s="18">
        <v>140</v>
      </c>
      <c r="O17" s="20">
        <f t="shared" si="2"/>
        <v>21</v>
      </c>
      <c r="P17" s="26" t="s">
        <v>119</v>
      </c>
      <c r="Q17" s="19">
        <v>374</v>
      </c>
      <c r="R17" s="20">
        <f t="shared" si="3"/>
        <v>17</v>
      </c>
      <c r="S17" s="18">
        <v>783</v>
      </c>
    </row>
    <row r="18" spans="1:19" ht="20.25">
      <c r="A18" s="13">
        <f t="shared" si="4"/>
        <v>16</v>
      </c>
      <c r="B18" s="14" t="s">
        <v>90</v>
      </c>
      <c r="C18" s="15" t="s">
        <v>34</v>
      </c>
      <c r="D18" s="29">
        <v>9.6</v>
      </c>
      <c r="E18" s="18">
        <v>185</v>
      </c>
      <c r="F18" s="20">
        <f t="shared" si="0"/>
        <v>6</v>
      </c>
      <c r="G18" s="9">
        <v>315</v>
      </c>
      <c r="H18" s="9">
        <v>317</v>
      </c>
      <c r="I18" s="9">
        <v>293</v>
      </c>
      <c r="J18" s="9">
        <v>317</v>
      </c>
      <c r="K18" s="18">
        <v>86</v>
      </c>
      <c r="L18" s="20">
        <f t="shared" si="1"/>
        <v>21</v>
      </c>
      <c r="M18" s="16">
        <v>32.23</v>
      </c>
      <c r="N18" s="18">
        <v>161</v>
      </c>
      <c r="O18" s="20">
        <f t="shared" si="2"/>
        <v>10</v>
      </c>
      <c r="P18" s="26" t="s">
        <v>122</v>
      </c>
      <c r="Q18" s="19">
        <v>333</v>
      </c>
      <c r="R18" s="20">
        <f t="shared" si="3"/>
        <v>21</v>
      </c>
      <c r="S18" s="18">
        <v>765</v>
      </c>
    </row>
    <row r="19" spans="1:19" ht="20.25">
      <c r="A19" s="13">
        <f t="shared" si="4"/>
        <v>17</v>
      </c>
      <c r="B19" s="14" t="s">
        <v>77</v>
      </c>
      <c r="C19" s="15" t="s">
        <v>34</v>
      </c>
      <c r="D19" s="29">
        <v>9.88</v>
      </c>
      <c r="E19" s="18">
        <v>138</v>
      </c>
      <c r="F19" s="20">
        <f t="shared" si="0"/>
        <v>13</v>
      </c>
      <c r="G19" s="9"/>
      <c r="H19" s="9">
        <v>356</v>
      </c>
      <c r="I19" s="9"/>
      <c r="J19" s="9">
        <v>356</v>
      </c>
      <c r="K19" s="18">
        <v>139</v>
      </c>
      <c r="L19" s="20">
        <f t="shared" si="1"/>
        <v>11</v>
      </c>
      <c r="M19" s="16">
        <v>27.8</v>
      </c>
      <c r="N19" s="18">
        <v>126</v>
      </c>
      <c r="O19" s="20">
        <f t="shared" si="2"/>
        <v>26</v>
      </c>
      <c r="P19" s="26" t="s">
        <v>121</v>
      </c>
      <c r="Q19" s="19">
        <v>350</v>
      </c>
      <c r="R19" s="20">
        <f t="shared" si="3"/>
        <v>20</v>
      </c>
      <c r="S19" s="18">
        <v>753</v>
      </c>
    </row>
    <row r="20" spans="1:19" ht="20.25">
      <c r="A20" s="13">
        <f t="shared" si="4"/>
        <v>18</v>
      </c>
      <c r="B20" s="14" t="s">
        <v>64</v>
      </c>
      <c r="C20" s="15" t="s">
        <v>35</v>
      </c>
      <c r="D20" s="29">
        <v>10.06</v>
      </c>
      <c r="E20" s="18">
        <v>112</v>
      </c>
      <c r="F20" s="20">
        <f t="shared" si="0"/>
        <v>15</v>
      </c>
      <c r="G20" s="9">
        <v>340</v>
      </c>
      <c r="H20" s="9">
        <v>348</v>
      </c>
      <c r="I20" s="9">
        <v>318</v>
      </c>
      <c r="J20" s="9">
        <v>348</v>
      </c>
      <c r="K20" s="18">
        <v>127</v>
      </c>
      <c r="L20" s="20">
        <f t="shared" si="1"/>
        <v>13</v>
      </c>
      <c r="M20" s="16">
        <v>23.17</v>
      </c>
      <c r="N20" s="18">
        <v>90</v>
      </c>
      <c r="O20" s="20">
        <f t="shared" si="2"/>
        <v>37</v>
      </c>
      <c r="P20" s="26" t="s">
        <v>105</v>
      </c>
      <c r="Q20" s="19">
        <v>393</v>
      </c>
      <c r="R20" s="20">
        <f t="shared" si="3"/>
        <v>14</v>
      </c>
      <c r="S20" s="18">
        <v>722</v>
      </c>
    </row>
    <row r="21" spans="1:19" ht="20.25">
      <c r="A21" s="13">
        <f t="shared" si="4"/>
        <v>19</v>
      </c>
      <c r="B21" s="14" t="s">
        <v>49</v>
      </c>
      <c r="C21" s="15" t="s">
        <v>35</v>
      </c>
      <c r="D21" s="29">
        <v>10.41</v>
      </c>
      <c r="E21" s="18">
        <v>67</v>
      </c>
      <c r="F21" s="20">
        <f t="shared" si="0"/>
        <v>26</v>
      </c>
      <c r="G21" s="9">
        <v>296</v>
      </c>
      <c r="H21" s="9">
        <v>331</v>
      </c>
      <c r="I21" s="9">
        <v>355</v>
      </c>
      <c r="J21" s="9">
        <v>355</v>
      </c>
      <c r="K21" s="18">
        <v>137</v>
      </c>
      <c r="L21" s="20">
        <f t="shared" si="1"/>
        <v>12</v>
      </c>
      <c r="M21" s="16">
        <v>29.78</v>
      </c>
      <c r="N21" s="18">
        <v>142</v>
      </c>
      <c r="O21" s="20">
        <f t="shared" si="2"/>
        <v>20</v>
      </c>
      <c r="P21" s="26" t="s">
        <v>120</v>
      </c>
      <c r="Q21" s="19">
        <v>369</v>
      </c>
      <c r="R21" s="20">
        <f t="shared" si="3"/>
        <v>19</v>
      </c>
      <c r="S21" s="18">
        <v>715</v>
      </c>
    </row>
    <row r="22" spans="1:19" ht="20.25">
      <c r="A22" s="13">
        <f t="shared" si="4"/>
        <v>20</v>
      </c>
      <c r="B22" s="14" t="s">
        <v>96</v>
      </c>
      <c r="C22" s="20"/>
      <c r="D22" s="29">
        <v>10.22</v>
      </c>
      <c r="E22" s="18">
        <v>90</v>
      </c>
      <c r="F22" s="20">
        <f t="shared" si="0"/>
        <v>20</v>
      </c>
      <c r="G22" s="9">
        <v>298</v>
      </c>
      <c r="H22" s="9">
        <v>322</v>
      </c>
      <c r="I22" s="9">
        <v>323</v>
      </c>
      <c r="J22" s="9">
        <v>323</v>
      </c>
      <c r="K22" s="18">
        <v>94</v>
      </c>
      <c r="L22" s="20">
        <f t="shared" si="1"/>
        <v>20</v>
      </c>
      <c r="M22" s="16">
        <v>23.42</v>
      </c>
      <c r="N22" s="18">
        <v>92</v>
      </c>
      <c r="O22" s="20">
        <f t="shared" si="2"/>
        <v>36</v>
      </c>
      <c r="P22" s="26" t="s">
        <v>135</v>
      </c>
      <c r="Q22" s="19">
        <v>434</v>
      </c>
      <c r="R22" s="20">
        <f t="shared" si="3"/>
        <v>10</v>
      </c>
      <c r="S22" s="18">
        <v>710</v>
      </c>
    </row>
    <row r="23" spans="1:19" ht="20.25">
      <c r="A23" s="13">
        <f t="shared" si="4"/>
        <v>21</v>
      </c>
      <c r="B23" s="14" t="s">
        <v>87</v>
      </c>
      <c r="C23" s="15" t="s">
        <v>34</v>
      </c>
      <c r="D23" s="29">
        <v>10.4</v>
      </c>
      <c r="E23" s="18">
        <v>68</v>
      </c>
      <c r="F23" s="20">
        <f t="shared" si="0"/>
        <v>24</v>
      </c>
      <c r="G23" s="9">
        <v>298</v>
      </c>
      <c r="H23" s="9">
        <v>313</v>
      </c>
      <c r="I23" s="9">
        <v>300</v>
      </c>
      <c r="J23" s="9">
        <v>313</v>
      </c>
      <c r="K23" s="18">
        <v>81</v>
      </c>
      <c r="L23" s="20">
        <f t="shared" si="1"/>
        <v>25</v>
      </c>
      <c r="M23" s="16">
        <v>31.65</v>
      </c>
      <c r="N23" s="18">
        <v>156</v>
      </c>
      <c r="O23" s="20">
        <f t="shared" si="2"/>
        <v>14</v>
      </c>
      <c r="P23" s="26" t="s">
        <v>107</v>
      </c>
      <c r="Q23" s="19">
        <v>374</v>
      </c>
      <c r="R23" s="20">
        <f t="shared" si="3"/>
        <v>17</v>
      </c>
      <c r="S23" s="18">
        <v>679</v>
      </c>
    </row>
    <row r="24" spans="1:19" ht="20.25">
      <c r="A24" s="13">
        <f t="shared" si="4"/>
        <v>22</v>
      </c>
      <c r="B24" s="14" t="s">
        <v>81</v>
      </c>
      <c r="C24" s="15" t="s">
        <v>34</v>
      </c>
      <c r="D24" s="29">
        <v>10.08</v>
      </c>
      <c r="E24" s="18">
        <v>109</v>
      </c>
      <c r="F24" s="20">
        <f t="shared" si="0"/>
        <v>16</v>
      </c>
      <c r="G24" s="9"/>
      <c r="H24" s="9"/>
      <c r="I24" s="9">
        <v>314</v>
      </c>
      <c r="J24" s="9">
        <v>314</v>
      </c>
      <c r="K24" s="18">
        <v>83</v>
      </c>
      <c r="L24" s="20">
        <f t="shared" si="1"/>
        <v>23</v>
      </c>
      <c r="M24" s="16">
        <v>31.64</v>
      </c>
      <c r="N24" s="18">
        <v>156</v>
      </c>
      <c r="O24" s="20">
        <f t="shared" si="2"/>
        <v>15</v>
      </c>
      <c r="P24" s="26" t="s">
        <v>110</v>
      </c>
      <c r="Q24" s="19">
        <v>299</v>
      </c>
      <c r="R24" s="20">
        <f t="shared" si="3"/>
        <v>26</v>
      </c>
      <c r="S24" s="18">
        <v>647</v>
      </c>
    </row>
    <row r="25" spans="1:19" ht="20.25">
      <c r="A25" s="13">
        <f t="shared" si="4"/>
        <v>23</v>
      </c>
      <c r="B25" s="14" t="s">
        <v>42</v>
      </c>
      <c r="C25" s="15" t="s">
        <v>35</v>
      </c>
      <c r="D25" s="29">
        <v>10.64</v>
      </c>
      <c r="E25" s="18">
        <v>44</v>
      </c>
      <c r="F25" s="20">
        <f t="shared" si="0"/>
        <v>31</v>
      </c>
      <c r="G25" s="9"/>
      <c r="H25" s="9">
        <v>303</v>
      </c>
      <c r="I25" s="9">
        <v>328</v>
      </c>
      <c r="J25" s="9">
        <v>328</v>
      </c>
      <c r="K25" s="18">
        <v>100</v>
      </c>
      <c r="L25" s="20">
        <f t="shared" si="1"/>
        <v>17</v>
      </c>
      <c r="M25" s="16">
        <v>29.42</v>
      </c>
      <c r="N25" s="18">
        <v>139</v>
      </c>
      <c r="O25" s="20">
        <f t="shared" si="2"/>
        <v>22</v>
      </c>
      <c r="P25" s="26" t="s">
        <v>123</v>
      </c>
      <c r="Q25" s="19">
        <v>302</v>
      </c>
      <c r="R25" s="20">
        <f t="shared" si="3"/>
        <v>24</v>
      </c>
      <c r="S25" s="18">
        <v>585</v>
      </c>
    </row>
    <row r="26" spans="1:19" ht="20.25">
      <c r="A26" s="13">
        <f t="shared" si="4"/>
        <v>24</v>
      </c>
      <c r="B26" s="14" t="s">
        <v>78</v>
      </c>
      <c r="C26" s="15" t="s">
        <v>38</v>
      </c>
      <c r="D26" s="29">
        <v>10.25</v>
      </c>
      <c r="E26" s="18">
        <v>86</v>
      </c>
      <c r="F26" s="20">
        <f t="shared" si="0"/>
        <v>22</v>
      </c>
      <c r="G26" s="9"/>
      <c r="H26" s="9">
        <v>304</v>
      </c>
      <c r="I26" s="9"/>
      <c r="J26" s="9">
        <v>304</v>
      </c>
      <c r="K26" s="18">
        <v>70</v>
      </c>
      <c r="L26" s="20">
        <f t="shared" si="1"/>
        <v>27</v>
      </c>
      <c r="M26" s="16">
        <v>24.83</v>
      </c>
      <c r="N26" s="18">
        <v>103</v>
      </c>
      <c r="O26" s="20">
        <f t="shared" si="2"/>
        <v>32</v>
      </c>
      <c r="P26" s="26" t="s">
        <v>137</v>
      </c>
      <c r="Q26" s="19">
        <v>307</v>
      </c>
      <c r="R26" s="20">
        <f t="shared" si="3"/>
        <v>23</v>
      </c>
      <c r="S26" s="18">
        <v>566</v>
      </c>
    </row>
    <row r="27" spans="1:19" ht="20.25">
      <c r="A27" s="13">
        <f t="shared" si="4"/>
        <v>25</v>
      </c>
      <c r="B27" s="14" t="s">
        <v>83</v>
      </c>
      <c r="C27" s="15" t="s">
        <v>46</v>
      </c>
      <c r="D27" s="29">
        <v>10.4</v>
      </c>
      <c r="E27" s="18">
        <v>68</v>
      </c>
      <c r="F27" s="20">
        <f t="shared" si="0"/>
        <v>24</v>
      </c>
      <c r="G27" s="9">
        <v>314</v>
      </c>
      <c r="H27" s="9">
        <v>295</v>
      </c>
      <c r="I27" s="9">
        <v>300</v>
      </c>
      <c r="J27" s="9">
        <v>314</v>
      </c>
      <c r="K27" s="18">
        <v>83</v>
      </c>
      <c r="L27" s="20">
        <f t="shared" si="1"/>
        <v>23</v>
      </c>
      <c r="M27" s="16">
        <v>26.55</v>
      </c>
      <c r="N27" s="18">
        <v>116</v>
      </c>
      <c r="O27" s="20">
        <f t="shared" si="2"/>
        <v>27</v>
      </c>
      <c r="P27" s="26" t="s">
        <v>124</v>
      </c>
      <c r="Q27" s="19">
        <v>279</v>
      </c>
      <c r="R27" s="20">
        <f t="shared" si="3"/>
        <v>29</v>
      </c>
      <c r="S27" s="18">
        <v>546</v>
      </c>
    </row>
    <row r="28" spans="1:19" ht="20.25">
      <c r="A28" s="13">
        <f t="shared" si="4"/>
        <v>26</v>
      </c>
      <c r="B28" s="14" t="s">
        <v>56</v>
      </c>
      <c r="C28" s="15" t="s">
        <v>46</v>
      </c>
      <c r="D28" s="29">
        <v>11.14</v>
      </c>
      <c r="E28" s="18">
        <v>9</v>
      </c>
      <c r="F28" s="20">
        <f t="shared" si="0"/>
        <v>43</v>
      </c>
      <c r="G28" s="9"/>
      <c r="H28" s="9">
        <v>257</v>
      </c>
      <c r="I28" s="9">
        <v>268</v>
      </c>
      <c r="J28" s="9">
        <v>268</v>
      </c>
      <c r="K28" s="18">
        <v>32</v>
      </c>
      <c r="L28" s="20">
        <f t="shared" si="1"/>
        <v>44</v>
      </c>
      <c r="M28" s="16">
        <v>26.27</v>
      </c>
      <c r="N28" s="18">
        <v>114</v>
      </c>
      <c r="O28" s="20">
        <f t="shared" si="2"/>
        <v>29</v>
      </c>
      <c r="P28" s="26" t="s">
        <v>136</v>
      </c>
      <c r="Q28" s="19">
        <v>391</v>
      </c>
      <c r="R28" s="20">
        <f t="shared" si="3"/>
        <v>15</v>
      </c>
      <c r="S28" s="18">
        <v>546</v>
      </c>
    </row>
    <row r="29" spans="1:19" ht="20.25">
      <c r="A29" s="13">
        <f t="shared" si="4"/>
        <v>27</v>
      </c>
      <c r="B29" s="14" t="s">
        <v>79</v>
      </c>
      <c r="C29" s="15" t="s">
        <v>34</v>
      </c>
      <c r="D29" s="29">
        <v>10.52</v>
      </c>
      <c r="E29" s="18">
        <v>55</v>
      </c>
      <c r="F29" s="20">
        <f t="shared" si="0"/>
        <v>29</v>
      </c>
      <c r="G29" s="9">
        <v>301</v>
      </c>
      <c r="H29" s="9"/>
      <c r="I29" s="9">
        <v>248</v>
      </c>
      <c r="J29" s="9">
        <v>301</v>
      </c>
      <c r="K29" s="18">
        <v>67</v>
      </c>
      <c r="L29" s="20">
        <f t="shared" si="1"/>
        <v>29</v>
      </c>
      <c r="M29" s="16">
        <v>28.34</v>
      </c>
      <c r="N29" s="18">
        <v>130</v>
      </c>
      <c r="O29" s="20">
        <f t="shared" si="2"/>
        <v>24</v>
      </c>
      <c r="P29" s="26" t="s">
        <v>138</v>
      </c>
      <c r="Q29" s="19">
        <v>288</v>
      </c>
      <c r="R29" s="20">
        <f t="shared" si="3"/>
        <v>27</v>
      </c>
      <c r="S29" s="18">
        <v>540</v>
      </c>
    </row>
    <row r="30" spans="1:19" ht="20.25">
      <c r="A30" s="13">
        <f t="shared" si="4"/>
        <v>28</v>
      </c>
      <c r="B30" s="14" t="s">
        <v>66</v>
      </c>
      <c r="C30" s="15" t="s">
        <v>35</v>
      </c>
      <c r="D30" s="29">
        <v>10.42</v>
      </c>
      <c r="E30" s="18">
        <v>66</v>
      </c>
      <c r="F30" s="20">
        <f t="shared" si="0"/>
        <v>27</v>
      </c>
      <c r="G30" s="9">
        <v>290</v>
      </c>
      <c r="H30" s="9"/>
      <c r="I30" s="9">
        <v>277</v>
      </c>
      <c r="J30" s="9">
        <v>290</v>
      </c>
      <c r="K30" s="18">
        <v>54</v>
      </c>
      <c r="L30" s="20">
        <f t="shared" si="1"/>
        <v>35</v>
      </c>
      <c r="M30" s="16">
        <v>31.95</v>
      </c>
      <c r="N30" s="18">
        <v>159</v>
      </c>
      <c r="O30" s="20">
        <f t="shared" si="2"/>
        <v>11</v>
      </c>
      <c r="P30" s="26" t="s">
        <v>125</v>
      </c>
      <c r="Q30" s="19">
        <v>247</v>
      </c>
      <c r="R30" s="20">
        <f t="shared" si="3"/>
        <v>35</v>
      </c>
      <c r="S30" s="18">
        <v>526</v>
      </c>
    </row>
    <row r="31" spans="1:19" ht="20.25">
      <c r="A31" s="13">
        <f t="shared" si="4"/>
        <v>29</v>
      </c>
      <c r="B31" s="14" t="s">
        <v>65</v>
      </c>
      <c r="C31" s="15" t="s">
        <v>46</v>
      </c>
      <c r="D31" s="29">
        <v>10.46</v>
      </c>
      <c r="E31" s="18">
        <v>62</v>
      </c>
      <c r="F31" s="20">
        <f t="shared" si="0"/>
        <v>28</v>
      </c>
      <c r="G31" s="9">
        <v>304</v>
      </c>
      <c r="H31" s="9">
        <v>277</v>
      </c>
      <c r="I31" s="9"/>
      <c r="J31" s="9">
        <v>304</v>
      </c>
      <c r="K31" s="18">
        <v>70</v>
      </c>
      <c r="L31" s="20">
        <f t="shared" si="1"/>
        <v>27</v>
      </c>
      <c r="M31" s="16">
        <v>19.15</v>
      </c>
      <c r="N31" s="18">
        <v>60</v>
      </c>
      <c r="O31" s="20">
        <f t="shared" si="2"/>
        <v>42</v>
      </c>
      <c r="P31" s="26" t="s">
        <v>108</v>
      </c>
      <c r="Q31" s="19">
        <v>327</v>
      </c>
      <c r="R31" s="20">
        <f t="shared" si="3"/>
        <v>22</v>
      </c>
      <c r="S31" s="18">
        <v>519</v>
      </c>
    </row>
    <row r="32" spans="1:19" ht="20.25">
      <c r="A32" s="13">
        <f t="shared" si="4"/>
        <v>30</v>
      </c>
      <c r="B32" s="14" t="s">
        <v>71</v>
      </c>
      <c r="C32" s="15" t="s">
        <v>35</v>
      </c>
      <c r="D32" s="29">
        <v>10.77</v>
      </c>
      <c r="E32" s="18">
        <v>32</v>
      </c>
      <c r="F32" s="20">
        <f t="shared" si="0"/>
        <v>35</v>
      </c>
      <c r="G32" s="9">
        <v>307</v>
      </c>
      <c r="H32" s="9">
        <v>326</v>
      </c>
      <c r="I32" s="9">
        <v>305</v>
      </c>
      <c r="J32" s="9">
        <v>326</v>
      </c>
      <c r="K32" s="18">
        <v>98</v>
      </c>
      <c r="L32" s="20">
        <f t="shared" si="1"/>
        <v>19</v>
      </c>
      <c r="M32" s="16">
        <v>23.71</v>
      </c>
      <c r="N32" s="18">
        <v>94</v>
      </c>
      <c r="O32" s="20">
        <f t="shared" si="2"/>
        <v>35</v>
      </c>
      <c r="P32" s="26" t="s">
        <v>111</v>
      </c>
      <c r="Q32" s="19">
        <v>283</v>
      </c>
      <c r="R32" s="20">
        <f t="shared" si="3"/>
        <v>28</v>
      </c>
      <c r="S32" s="18">
        <v>507</v>
      </c>
    </row>
    <row r="33" spans="1:19" ht="20.25">
      <c r="A33" s="13">
        <f t="shared" si="4"/>
        <v>31</v>
      </c>
      <c r="B33" s="14" t="s">
        <v>88</v>
      </c>
      <c r="C33" s="15" t="s">
        <v>34</v>
      </c>
      <c r="D33" s="29">
        <v>10.69</v>
      </c>
      <c r="E33" s="18">
        <v>39</v>
      </c>
      <c r="F33" s="20">
        <f t="shared" si="0"/>
        <v>32</v>
      </c>
      <c r="G33" s="9">
        <v>291</v>
      </c>
      <c r="H33" s="9">
        <v>295</v>
      </c>
      <c r="I33" s="9"/>
      <c r="J33" s="9">
        <v>295</v>
      </c>
      <c r="K33" s="18">
        <v>60</v>
      </c>
      <c r="L33" s="20">
        <f t="shared" si="1"/>
        <v>32</v>
      </c>
      <c r="M33" s="16">
        <v>28.2</v>
      </c>
      <c r="N33" s="18">
        <v>129</v>
      </c>
      <c r="O33" s="20">
        <f t="shared" si="2"/>
        <v>25</v>
      </c>
      <c r="P33" s="26" t="s">
        <v>113</v>
      </c>
      <c r="Q33" s="19">
        <v>256</v>
      </c>
      <c r="R33" s="20">
        <f t="shared" si="3"/>
        <v>33</v>
      </c>
      <c r="S33" s="18">
        <v>484</v>
      </c>
    </row>
    <row r="34" spans="1:19" ht="20.25">
      <c r="A34" s="13">
        <f t="shared" si="4"/>
        <v>32</v>
      </c>
      <c r="B34" s="14" t="s">
        <v>89</v>
      </c>
      <c r="C34" s="15" t="s">
        <v>34</v>
      </c>
      <c r="D34" s="29">
        <v>10.71</v>
      </c>
      <c r="E34" s="18">
        <v>37</v>
      </c>
      <c r="F34" s="20">
        <f t="shared" si="0"/>
        <v>33</v>
      </c>
      <c r="G34" s="9">
        <v>257</v>
      </c>
      <c r="H34" s="9">
        <v>275</v>
      </c>
      <c r="I34" s="9">
        <v>292</v>
      </c>
      <c r="J34" s="9">
        <v>292</v>
      </c>
      <c r="K34" s="18">
        <v>57</v>
      </c>
      <c r="L34" s="20">
        <f t="shared" si="1"/>
        <v>34</v>
      </c>
      <c r="M34" s="16">
        <v>29.85</v>
      </c>
      <c r="N34" s="18">
        <v>142</v>
      </c>
      <c r="O34" s="20">
        <f t="shared" si="2"/>
        <v>19</v>
      </c>
      <c r="P34" s="26" t="s">
        <v>126</v>
      </c>
      <c r="Q34" s="19">
        <v>238</v>
      </c>
      <c r="R34" s="20">
        <f t="shared" si="3"/>
        <v>37</v>
      </c>
      <c r="S34" s="18">
        <v>474</v>
      </c>
    </row>
    <row r="35" spans="1:19" ht="20.25">
      <c r="A35" s="13">
        <f t="shared" si="4"/>
        <v>33</v>
      </c>
      <c r="B35" s="14" t="s">
        <v>43</v>
      </c>
      <c r="C35" s="15" t="s">
        <v>46</v>
      </c>
      <c r="D35" s="29">
        <v>11.25</v>
      </c>
      <c r="E35" s="18">
        <v>4</v>
      </c>
      <c r="F35" s="20">
        <f t="shared" si="0"/>
        <v>46</v>
      </c>
      <c r="G35" s="9">
        <v>271</v>
      </c>
      <c r="H35" s="9"/>
      <c r="I35" s="9">
        <v>288</v>
      </c>
      <c r="J35" s="9">
        <v>288</v>
      </c>
      <c r="K35" s="18">
        <v>52</v>
      </c>
      <c r="L35" s="20">
        <f t="shared" si="1"/>
        <v>37</v>
      </c>
      <c r="M35" s="16">
        <v>31.7</v>
      </c>
      <c r="N35" s="18">
        <v>157</v>
      </c>
      <c r="O35" s="20">
        <f t="shared" si="2"/>
        <v>13</v>
      </c>
      <c r="P35" s="26" t="s">
        <v>141</v>
      </c>
      <c r="Q35" s="19">
        <v>248</v>
      </c>
      <c r="R35" s="20">
        <f t="shared" si="3"/>
        <v>34</v>
      </c>
      <c r="S35" s="18">
        <v>461</v>
      </c>
    </row>
    <row r="36" spans="1:19" ht="20.25">
      <c r="A36" s="13">
        <f t="shared" si="4"/>
        <v>34</v>
      </c>
      <c r="B36" s="14" t="s">
        <v>93</v>
      </c>
      <c r="C36" s="15"/>
      <c r="D36" s="29">
        <v>10.16</v>
      </c>
      <c r="E36" s="18">
        <v>98</v>
      </c>
      <c r="F36" s="20">
        <f t="shared" si="0"/>
        <v>18</v>
      </c>
      <c r="G36" s="9">
        <v>289</v>
      </c>
      <c r="H36" s="9">
        <v>328</v>
      </c>
      <c r="I36" s="9">
        <v>316</v>
      </c>
      <c r="J36" s="9">
        <v>328</v>
      </c>
      <c r="K36" s="18">
        <v>100</v>
      </c>
      <c r="L36" s="20">
        <f t="shared" si="1"/>
        <v>17</v>
      </c>
      <c r="M36" s="16">
        <v>25.72</v>
      </c>
      <c r="N36" s="18">
        <v>110</v>
      </c>
      <c r="O36" s="20">
        <f t="shared" si="2"/>
        <v>30</v>
      </c>
      <c r="P36" s="26" t="s">
        <v>130</v>
      </c>
      <c r="Q36" s="19">
        <v>125</v>
      </c>
      <c r="R36" s="20">
        <f t="shared" si="3"/>
        <v>50</v>
      </c>
      <c r="S36" s="18">
        <v>433</v>
      </c>
    </row>
    <row r="37" spans="1:19" ht="20.25">
      <c r="A37" s="13">
        <f t="shared" si="4"/>
        <v>35</v>
      </c>
      <c r="B37" s="14" t="s">
        <v>37</v>
      </c>
      <c r="C37" s="15" t="s">
        <v>38</v>
      </c>
      <c r="D37" s="29">
        <v>10.12</v>
      </c>
      <c r="E37" s="18">
        <v>103</v>
      </c>
      <c r="F37" s="20">
        <f t="shared" si="0"/>
        <v>17</v>
      </c>
      <c r="G37" s="9">
        <v>293</v>
      </c>
      <c r="H37" s="9">
        <v>281</v>
      </c>
      <c r="I37" s="9">
        <v>293</v>
      </c>
      <c r="J37" s="9">
        <v>293</v>
      </c>
      <c r="K37" s="18">
        <v>58</v>
      </c>
      <c r="L37" s="20">
        <f t="shared" si="1"/>
        <v>33</v>
      </c>
      <c r="M37" s="16">
        <v>31.39</v>
      </c>
      <c r="N37" s="18">
        <v>154</v>
      </c>
      <c r="O37" s="20">
        <f t="shared" si="2"/>
        <v>16</v>
      </c>
      <c r="P37" s="26" t="s">
        <v>132</v>
      </c>
      <c r="Q37" s="19">
        <v>110</v>
      </c>
      <c r="R37" s="20">
        <f t="shared" si="3"/>
        <v>52</v>
      </c>
      <c r="S37" s="18">
        <v>425</v>
      </c>
    </row>
    <row r="38" spans="1:19" ht="20.25">
      <c r="A38" s="13">
        <f t="shared" si="4"/>
        <v>36</v>
      </c>
      <c r="B38" s="14" t="s">
        <v>51</v>
      </c>
      <c r="C38" s="15" t="s">
        <v>35</v>
      </c>
      <c r="D38" s="29">
        <v>10.93</v>
      </c>
      <c r="E38" s="18">
        <v>20</v>
      </c>
      <c r="F38" s="20">
        <f t="shared" si="0"/>
        <v>38</v>
      </c>
      <c r="G38" s="9">
        <v>252</v>
      </c>
      <c r="H38" s="9">
        <v>229</v>
      </c>
      <c r="I38" s="9"/>
      <c r="J38" s="9">
        <v>252</v>
      </c>
      <c r="K38" s="18">
        <v>18</v>
      </c>
      <c r="L38" s="20">
        <f t="shared" si="1"/>
        <v>45</v>
      </c>
      <c r="M38" s="16">
        <v>24.08</v>
      </c>
      <c r="N38" s="18">
        <v>97</v>
      </c>
      <c r="O38" s="20">
        <f t="shared" si="2"/>
        <v>34</v>
      </c>
      <c r="P38" s="26" t="s">
        <v>112</v>
      </c>
      <c r="Q38" s="19">
        <v>268</v>
      </c>
      <c r="R38" s="20">
        <f t="shared" si="3"/>
        <v>30</v>
      </c>
      <c r="S38" s="18">
        <v>403</v>
      </c>
    </row>
    <row r="39" spans="1:19" ht="20.25">
      <c r="A39" s="13">
        <f t="shared" si="4"/>
        <v>37</v>
      </c>
      <c r="B39" s="14" t="s">
        <v>84</v>
      </c>
      <c r="C39" s="15" t="s">
        <v>46</v>
      </c>
      <c r="D39" s="29">
        <v>10.94</v>
      </c>
      <c r="E39" s="18">
        <v>20</v>
      </c>
      <c r="F39" s="20">
        <f t="shared" si="0"/>
        <v>41</v>
      </c>
      <c r="G39" s="9"/>
      <c r="H39" s="9">
        <v>279</v>
      </c>
      <c r="I39" s="9">
        <v>263</v>
      </c>
      <c r="J39" s="9">
        <v>279</v>
      </c>
      <c r="K39" s="18">
        <v>43</v>
      </c>
      <c r="L39" s="20">
        <f t="shared" si="1"/>
        <v>39</v>
      </c>
      <c r="M39" s="16">
        <v>21.49</v>
      </c>
      <c r="N39" s="18">
        <v>78</v>
      </c>
      <c r="O39" s="20">
        <f t="shared" si="2"/>
        <v>40</v>
      </c>
      <c r="P39" s="26" t="s">
        <v>140</v>
      </c>
      <c r="Q39" s="19">
        <v>257</v>
      </c>
      <c r="R39" s="20">
        <f t="shared" si="3"/>
        <v>32</v>
      </c>
      <c r="S39" s="18">
        <v>398</v>
      </c>
    </row>
    <row r="40" spans="1:19" ht="20.25">
      <c r="A40" s="13">
        <f t="shared" si="4"/>
        <v>38</v>
      </c>
      <c r="B40" s="14" t="s">
        <v>67</v>
      </c>
      <c r="C40" s="15" t="s">
        <v>35</v>
      </c>
      <c r="D40" s="29">
        <v>10.93</v>
      </c>
      <c r="E40" s="18">
        <v>20</v>
      </c>
      <c r="F40" s="20">
        <f t="shared" si="0"/>
        <v>38</v>
      </c>
      <c r="G40" s="9"/>
      <c r="H40" s="9"/>
      <c r="I40" s="9">
        <v>300</v>
      </c>
      <c r="J40" s="9">
        <v>300</v>
      </c>
      <c r="K40" s="18">
        <v>66</v>
      </c>
      <c r="L40" s="20">
        <f t="shared" si="1"/>
        <v>30</v>
      </c>
      <c r="M40" s="16">
        <v>25.07</v>
      </c>
      <c r="N40" s="18">
        <v>105</v>
      </c>
      <c r="O40" s="20">
        <f t="shared" si="2"/>
        <v>31</v>
      </c>
      <c r="P40" s="26" t="s">
        <v>128</v>
      </c>
      <c r="Q40" s="19">
        <v>188</v>
      </c>
      <c r="R40" s="20">
        <f t="shared" si="3"/>
        <v>43</v>
      </c>
      <c r="S40" s="18">
        <v>379</v>
      </c>
    </row>
    <row r="41" spans="1:19" ht="20.25">
      <c r="A41" s="13">
        <f t="shared" si="4"/>
        <v>39</v>
      </c>
      <c r="B41" s="14" t="s">
        <v>57</v>
      </c>
      <c r="C41" s="15" t="s">
        <v>35</v>
      </c>
      <c r="D41" s="29">
        <v>10.62</v>
      </c>
      <c r="E41" s="18">
        <v>46</v>
      </c>
      <c r="F41" s="20">
        <f t="shared" si="0"/>
        <v>30</v>
      </c>
      <c r="G41" s="9">
        <v>266</v>
      </c>
      <c r="H41" s="9">
        <v>238</v>
      </c>
      <c r="I41" s="9">
        <v>274</v>
      </c>
      <c r="J41" s="9">
        <v>274</v>
      </c>
      <c r="K41" s="18">
        <v>38</v>
      </c>
      <c r="L41" s="20">
        <f t="shared" si="1"/>
        <v>41</v>
      </c>
      <c r="M41" s="16">
        <v>16.72</v>
      </c>
      <c r="N41" s="18">
        <v>43</v>
      </c>
      <c r="O41" s="20">
        <f t="shared" si="2"/>
        <v>48</v>
      </c>
      <c r="P41" s="26" t="s">
        <v>142</v>
      </c>
      <c r="Q41" s="19">
        <v>243</v>
      </c>
      <c r="R41" s="20">
        <f t="shared" si="3"/>
        <v>36</v>
      </c>
      <c r="S41" s="18">
        <v>370</v>
      </c>
    </row>
    <row r="42" spans="1:19" ht="20.25">
      <c r="A42" s="13">
        <f t="shared" si="4"/>
        <v>40</v>
      </c>
      <c r="B42" s="14" t="s">
        <v>86</v>
      </c>
      <c r="C42" s="15" t="s">
        <v>38</v>
      </c>
      <c r="D42" s="29">
        <v>10.86</v>
      </c>
      <c r="E42" s="18">
        <v>25</v>
      </c>
      <c r="F42" s="20">
        <f t="shared" si="0"/>
        <v>37</v>
      </c>
      <c r="G42" s="9"/>
      <c r="H42" s="9">
        <v>250</v>
      </c>
      <c r="I42" s="9">
        <v>247</v>
      </c>
      <c r="J42" s="9">
        <v>250</v>
      </c>
      <c r="K42" s="18">
        <v>16</v>
      </c>
      <c r="L42" s="20">
        <f t="shared" si="1"/>
        <v>46</v>
      </c>
      <c r="M42" s="16">
        <v>17.06</v>
      </c>
      <c r="N42" s="18">
        <v>45</v>
      </c>
      <c r="O42" s="20">
        <f t="shared" si="2"/>
        <v>46</v>
      </c>
      <c r="P42" s="26" t="s">
        <v>139</v>
      </c>
      <c r="Q42" s="19">
        <v>258</v>
      </c>
      <c r="R42" s="20">
        <f t="shared" si="3"/>
        <v>31</v>
      </c>
      <c r="S42" s="18">
        <v>344</v>
      </c>
    </row>
    <row r="43" spans="1:19" ht="20.25">
      <c r="A43" s="13">
        <f t="shared" si="4"/>
        <v>41</v>
      </c>
      <c r="B43" s="14" t="s">
        <v>94</v>
      </c>
      <c r="C43" s="15"/>
      <c r="D43" s="29">
        <v>11.42</v>
      </c>
      <c r="E43" s="18">
        <v>0</v>
      </c>
      <c r="F43" s="20">
        <f t="shared" si="0"/>
        <v>50</v>
      </c>
      <c r="G43" s="9">
        <v>290</v>
      </c>
      <c r="H43" s="9">
        <v>238</v>
      </c>
      <c r="I43" s="9">
        <v>277</v>
      </c>
      <c r="J43" s="9">
        <v>290</v>
      </c>
      <c r="K43" s="18">
        <v>54</v>
      </c>
      <c r="L43" s="20">
        <f t="shared" si="1"/>
        <v>35</v>
      </c>
      <c r="M43" s="16">
        <v>17.01</v>
      </c>
      <c r="N43" s="18">
        <v>45</v>
      </c>
      <c r="O43" s="20">
        <f t="shared" si="2"/>
        <v>47</v>
      </c>
      <c r="P43" s="26" t="s">
        <v>127</v>
      </c>
      <c r="Q43" s="19">
        <v>235</v>
      </c>
      <c r="R43" s="20">
        <f t="shared" si="3"/>
        <v>39</v>
      </c>
      <c r="S43" s="18">
        <v>334</v>
      </c>
    </row>
    <row r="44" spans="1:19" ht="20.25">
      <c r="A44" s="13">
        <f t="shared" si="4"/>
        <v>42</v>
      </c>
      <c r="B44" s="14" t="s">
        <v>85</v>
      </c>
      <c r="C44" s="15" t="s">
        <v>38</v>
      </c>
      <c r="D44" s="29">
        <v>11.32</v>
      </c>
      <c r="E44" s="18">
        <v>2</v>
      </c>
      <c r="F44" s="20">
        <f t="shared" si="0"/>
        <v>47</v>
      </c>
      <c r="G44" s="9">
        <v>269</v>
      </c>
      <c r="H44" s="9"/>
      <c r="I44" s="9">
        <v>235</v>
      </c>
      <c r="J44" s="9">
        <v>269</v>
      </c>
      <c r="K44" s="18">
        <v>33</v>
      </c>
      <c r="L44" s="20">
        <f t="shared" si="1"/>
        <v>43</v>
      </c>
      <c r="M44" s="16">
        <v>15.98</v>
      </c>
      <c r="N44" s="18">
        <v>38</v>
      </c>
      <c r="O44" s="20">
        <f t="shared" si="2"/>
        <v>49</v>
      </c>
      <c r="P44" s="26" t="s">
        <v>143</v>
      </c>
      <c r="Q44" s="19">
        <v>237</v>
      </c>
      <c r="R44" s="20">
        <f t="shared" si="3"/>
        <v>38</v>
      </c>
      <c r="S44" s="18">
        <v>310</v>
      </c>
    </row>
    <row r="45" spans="1:19" ht="20.25">
      <c r="A45" s="13">
        <f t="shared" si="4"/>
        <v>43</v>
      </c>
      <c r="B45" s="14" t="s">
        <v>72</v>
      </c>
      <c r="C45" s="15" t="s">
        <v>35</v>
      </c>
      <c r="D45" s="29">
        <v>11.22</v>
      </c>
      <c r="E45" s="18">
        <v>5</v>
      </c>
      <c r="F45" s="20">
        <f t="shared" si="0"/>
        <v>44</v>
      </c>
      <c r="G45" s="9">
        <v>274</v>
      </c>
      <c r="H45" s="9"/>
      <c r="I45" s="9">
        <v>288</v>
      </c>
      <c r="J45" s="9">
        <v>288</v>
      </c>
      <c r="K45" s="18">
        <v>52</v>
      </c>
      <c r="L45" s="20">
        <f t="shared" si="1"/>
        <v>37</v>
      </c>
      <c r="M45" s="16">
        <v>19.07</v>
      </c>
      <c r="N45" s="18">
        <v>60</v>
      </c>
      <c r="O45" s="20">
        <f t="shared" si="2"/>
        <v>43</v>
      </c>
      <c r="P45" s="26" t="s">
        <v>129</v>
      </c>
      <c r="Q45" s="19">
        <v>166</v>
      </c>
      <c r="R45" s="20">
        <f t="shared" si="3"/>
        <v>47</v>
      </c>
      <c r="S45" s="18">
        <v>283</v>
      </c>
    </row>
    <row r="46" spans="1:19" ht="20.25">
      <c r="A46" s="13">
        <f t="shared" si="4"/>
        <v>44</v>
      </c>
      <c r="B46" s="14" t="s">
        <v>62</v>
      </c>
      <c r="C46" s="20">
        <v>2011</v>
      </c>
      <c r="D46" s="29">
        <v>10.82</v>
      </c>
      <c r="E46" s="18">
        <v>28</v>
      </c>
      <c r="F46" s="20">
        <f t="shared" si="0"/>
        <v>36</v>
      </c>
      <c r="G46" s="9"/>
      <c r="H46" s="9">
        <v>240</v>
      </c>
      <c r="I46" s="9"/>
      <c r="J46" s="9">
        <v>240</v>
      </c>
      <c r="K46" s="18">
        <v>9</v>
      </c>
      <c r="L46" s="20">
        <f t="shared" si="1"/>
        <v>51</v>
      </c>
      <c r="M46" s="16">
        <v>17.29</v>
      </c>
      <c r="N46" s="18">
        <v>47</v>
      </c>
      <c r="O46" s="20">
        <f t="shared" si="2"/>
        <v>45</v>
      </c>
      <c r="P46" s="26" t="s">
        <v>144</v>
      </c>
      <c r="Q46" s="19">
        <v>194</v>
      </c>
      <c r="R46" s="20">
        <f t="shared" si="3"/>
        <v>41</v>
      </c>
      <c r="S46" s="18">
        <v>278</v>
      </c>
    </row>
    <row r="47" spans="1:19" ht="20.25">
      <c r="A47" s="13">
        <f t="shared" si="4"/>
        <v>45</v>
      </c>
      <c r="B47" s="14" t="s">
        <v>44</v>
      </c>
      <c r="C47" s="15" t="s">
        <v>46</v>
      </c>
      <c r="D47" s="29">
        <v>11.23</v>
      </c>
      <c r="E47" s="18">
        <v>5</v>
      </c>
      <c r="F47" s="20">
        <f t="shared" si="0"/>
        <v>45</v>
      </c>
      <c r="G47" s="9">
        <v>298</v>
      </c>
      <c r="H47" s="9"/>
      <c r="I47" s="9">
        <v>277</v>
      </c>
      <c r="J47" s="9">
        <v>298</v>
      </c>
      <c r="K47" s="18">
        <v>63</v>
      </c>
      <c r="L47" s="20">
        <f t="shared" si="1"/>
        <v>31</v>
      </c>
      <c r="M47" s="16">
        <v>11.83</v>
      </c>
      <c r="N47" s="18">
        <v>10</v>
      </c>
      <c r="O47" s="20">
        <f t="shared" si="2"/>
        <v>57</v>
      </c>
      <c r="P47" s="26" t="s">
        <v>145</v>
      </c>
      <c r="Q47" s="19">
        <v>189</v>
      </c>
      <c r="R47" s="20">
        <f t="shared" si="3"/>
        <v>42</v>
      </c>
      <c r="S47" s="18">
        <v>267</v>
      </c>
    </row>
    <row r="48" spans="1:19" ht="20.25">
      <c r="A48" s="13">
        <f t="shared" si="4"/>
        <v>46</v>
      </c>
      <c r="B48" s="14" t="s">
        <v>45</v>
      </c>
      <c r="C48" s="15" t="s">
        <v>46</v>
      </c>
      <c r="D48" s="29">
        <v>10.93</v>
      </c>
      <c r="E48" s="18">
        <v>20</v>
      </c>
      <c r="F48" s="20">
        <f t="shared" si="0"/>
        <v>38</v>
      </c>
      <c r="G48" s="9">
        <v>233</v>
      </c>
      <c r="H48" s="9">
        <v>279</v>
      </c>
      <c r="I48" s="9">
        <v>183</v>
      </c>
      <c r="J48" s="9">
        <v>279</v>
      </c>
      <c r="K48" s="18">
        <v>43</v>
      </c>
      <c r="L48" s="20">
        <f t="shared" si="1"/>
        <v>39</v>
      </c>
      <c r="M48" s="16">
        <v>13.01</v>
      </c>
      <c r="N48" s="18">
        <v>17</v>
      </c>
      <c r="O48" s="20">
        <f t="shared" si="2"/>
        <v>54</v>
      </c>
      <c r="P48" s="26" t="s">
        <v>148</v>
      </c>
      <c r="Q48" s="19">
        <v>177</v>
      </c>
      <c r="R48" s="20">
        <f t="shared" si="3"/>
        <v>46</v>
      </c>
      <c r="S48" s="18">
        <v>257</v>
      </c>
    </row>
    <row r="49" spans="1:19" ht="20.25">
      <c r="A49" s="13">
        <f t="shared" si="4"/>
        <v>47</v>
      </c>
      <c r="B49" s="14" t="s">
        <v>52</v>
      </c>
      <c r="C49" s="15" t="s">
        <v>35</v>
      </c>
      <c r="D49" s="29">
        <v>11.4</v>
      </c>
      <c r="E49" s="18">
        <v>0</v>
      </c>
      <c r="F49" s="20">
        <f t="shared" si="0"/>
        <v>49</v>
      </c>
      <c r="G49" s="9">
        <v>246</v>
      </c>
      <c r="H49" s="9">
        <v>213</v>
      </c>
      <c r="I49" s="9">
        <v>243</v>
      </c>
      <c r="J49" s="9">
        <v>246</v>
      </c>
      <c r="K49" s="18">
        <v>13</v>
      </c>
      <c r="L49" s="20">
        <f t="shared" si="1"/>
        <v>49</v>
      </c>
      <c r="M49" s="16">
        <v>14.9</v>
      </c>
      <c r="N49" s="18">
        <v>30</v>
      </c>
      <c r="O49" s="20">
        <f t="shared" si="2"/>
        <v>51</v>
      </c>
      <c r="P49" s="26" t="s">
        <v>114</v>
      </c>
      <c r="Q49" s="19">
        <v>210</v>
      </c>
      <c r="R49" s="20">
        <f t="shared" si="3"/>
        <v>40</v>
      </c>
      <c r="S49" s="18">
        <v>253</v>
      </c>
    </row>
    <row r="50" spans="1:19" ht="20.25">
      <c r="A50" s="13">
        <f t="shared" si="4"/>
        <v>48</v>
      </c>
      <c r="B50" s="14" t="s">
        <v>36</v>
      </c>
      <c r="C50" s="15" t="s">
        <v>35</v>
      </c>
      <c r="D50" s="29">
        <v>10.76</v>
      </c>
      <c r="E50" s="18">
        <v>33</v>
      </c>
      <c r="F50" s="20">
        <f t="shared" si="0"/>
        <v>34</v>
      </c>
      <c r="G50" s="9">
        <v>0</v>
      </c>
      <c r="H50" s="9">
        <v>0</v>
      </c>
      <c r="I50" s="9">
        <v>0</v>
      </c>
      <c r="J50" s="9">
        <v>0</v>
      </c>
      <c r="K50" s="18">
        <v>0</v>
      </c>
      <c r="L50" s="20">
        <f t="shared" si="1"/>
        <v>57</v>
      </c>
      <c r="M50" s="16">
        <v>19.84</v>
      </c>
      <c r="N50" s="18">
        <v>65</v>
      </c>
      <c r="O50" s="20">
        <f t="shared" si="2"/>
        <v>41</v>
      </c>
      <c r="P50" s="26" t="s">
        <v>131</v>
      </c>
      <c r="Q50" s="19">
        <v>122</v>
      </c>
      <c r="R50" s="20">
        <f t="shared" si="3"/>
        <v>51</v>
      </c>
      <c r="S50" s="18">
        <v>220</v>
      </c>
    </row>
    <row r="51" spans="1:19" ht="20.25">
      <c r="A51" s="13">
        <f t="shared" si="4"/>
        <v>49</v>
      </c>
      <c r="B51" s="14" t="s">
        <v>58</v>
      </c>
      <c r="C51" s="15" t="s">
        <v>50</v>
      </c>
      <c r="D51" s="29">
        <v>11.49</v>
      </c>
      <c r="E51" s="18">
        <v>0</v>
      </c>
      <c r="F51" s="20">
        <f t="shared" si="0"/>
        <v>51</v>
      </c>
      <c r="G51" s="9">
        <v>204</v>
      </c>
      <c r="H51" s="9">
        <v>232</v>
      </c>
      <c r="I51" s="9">
        <v>209</v>
      </c>
      <c r="J51" s="9">
        <v>232</v>
      </c>
      <c r="K51" s="18">
        <v>4</v>
      </c>
      <c r="L51" s="20">
        <f t="shared" si="1"/>
        <v>53</v>
      </c>
      <c r="M51" s="16">
        <v>14.36</v>
      </c>
      <c r="N51" s="18">
        <v>26</v>
      </c>
      <c r="O51" s="20">
        <f t="shared" si="2"/>
        <v>52</v>
      </c>
      <c r="P51" s="26" t="s">
        <v>147</v>
      </c>
      <c r="Q51" s="19">
        <v>185</v>
      </c>
      <c r="R51" s="20">
        <f t="shared" si="3"/>
        <v>45</v>
      </c>
      <c r="S51" s="18">
        <v>215</v>
      </c>
    </row>
    <row r="52" spans="1:19" ht="20.25">
      <c r="A52" s="13">
        <f t="shared" si="4"/>
        <v>50</v>
      </c>
      <c r="B52" s="14" t="s">
        <v>60</v>
      </c>
      <c r="C52" s="20">
        <v>2011</v>
      </c>
      <c r="D52" s="29">
        <v>12.18</v>
      </c>
      <c r="E52" s="18">
        <v>0</v>
      </c>
      <c r="F52" s="20">
        <f t="shared" si="0"/>
        <v>56</v>
      </c>
      <c r="G52" s="9">
        <v>181</v>
      </c>
      <c r="H52" s="9">
        <v>178</v>
      </c>
      <c r="I52" s="9">
        <v>184</v>
      </c>
      <c r="J52" s="9">
        <v>184</v>
      </c>
      <c r="K52" s="18">
        <v>0</v>
      </c>
      <c r="L52" s="20">
        <f t="shared" si="1"/>
        <v>56</v>
      </c>
      <c r="M52" s="16">
        <v>13.35</v>
      </c>
      <c r="N52" s="18">
        <v>20</v>
      </c>
      <c r="O52" s="20">
        <f t="shared" si="2"/>
        <v>53</v>
      </c>
      <c r="P52" s="26" t="s">
        <v>146</v>
      </c>
      <c r="Q52" s="19">
        <v>186</v>
      </c>
      <c r="R52" s="20">
        <f t="shared" si="3"/>
        <v>44</v>
      </c>
      <c r="S52" s="18">
        <v>206</v>
      </c>
    </row>
    <row r="53" spans="1:19" ht="20.25">
      <c r="A53" s="13">
        <f t="shared" si="4"/>
        <v>51</v>
      </c>
      <c r="B53" s="14" t="s">
        <v>61</v>
      </c>
      <c r="C53" s="20">
        <v>2011</v>
      </c>
      <c r="D53" s="29">
        <v>11.55</v>
      </c>
      <c r="E53" s="18">
        <v>0</v>
      </c>
      <c r="F53" s="20">
        <f t="shared" si="0"/>
        <v>53</v>
      </c>
      <c r="G53" s="9">
        <v>230</v>
      </c>
      <c r="H53" s="9">
        <v>230</v>
      </c>
      <c r="I53" s="9"/>
      <c r="J53" s="9">
        <v>230</v>
      </c>
      <c r="K53" s="18">
        <v>3</v>
      </c>
      <c r="L53" s="20">
        <f t="shared" si="1"/>
        <v>54</v>
      </c>
      <c r="M53" s="16">
        <v>17.9</v>
      </c>
      <c r="N53" s="18">
        <v>51</v>
      </c>
      <c r="O53" s="20">
        <f t="shared" si="2"/>
        <v>44</v>
      </c>
      <c r="P53" s="26" t="s">
        <v>150</v>
      </c>
      <c r="Q53" s="19">
        <v>146</v>
      </c>
      <c r="R53" s="20">
        <f t="shared" si="3"/>
        <v>49</v>
      </c>
      <c r="S53" s="18">
        <v>200</v>
      </c>
    </row>
    <row r="54" spans="1:19" ht="20.25">
      <c r="A54" s="13">
        <f t="shared" si="4"/>
        <v>52</v>
      </c>
      <c r="B54" s="14" t="s">
        <v>59</v>
      </c>
      <c r="C54" s="20">
        <v>2010</v>
      </c>
      <c r="D54" s="29">
        <v>11.08</v>
      </c>
      <c r="E54" s="18">
        <v>12</v>
      </c>
      <c r="F54" s="20">
        <f t="shared" si="0"/>
        <v>42</v>
      </c>
      <c r="G54" s="9">
        <v>213</v>
      </c>
      <c r="H54" s="9">
        <v>174</v>
      </c>
      <c r="I54" s="9">
        <v>246</v>
      </c>
      <c r="J54" s="9">
        <v>246</v>
      </c>
      <c r="K54" s="18">
        <v>13</v>
      </c>
      <c r="L54" s="20">
        <f t="shared" si="1"/>
        <v>49</v>
      </c>
      <c r="M54" s="16">
        <v>12.64</v>
      </c>
      <c r="N54" s="18">
        <v>15</v>
      </c>
      <c r="O54" s="20">
        <f t="shared" si="2"/>
        <v>55</v>
      </c>
      <c r="P54" s="26" t="s">
        <v>149</v>
      </c>
      <c r="Q54" s="19">
        <v>151</v>
      </c>
      <c r="R54" s="20">
        <f t="shared" si="3"/>
        <v>48</v>
      </c>
      <c r="S54" s="18">
        <v>191</v>
      </c>
    </row>
    <row r="55" spans="1:19" ht="20.25">
      <c r="A55" s="13">
        <f t="shared" si="4"/>
        <v>53</v>
      </c>
      <c r="B55" s="14" t="s">
        <v>55</v>
      </c>
      <c r="C55" s="15" t="s">
        <v>35</v>
      </c>
      <c r="D55" s="29">
        <v>11.49</v>
      </c>
      <c r="E55" s="18">
        <v>0</v>
      </c>
      <c r="F55" s="20">
        <f t="shared" si="0"/>
        <v>51</v>
      </c>
      <c r="G55" s="9">
        <v>248</v>
      </c>
      <c r="H55" s="9">
        <v>234</v>
      </c>
      <c r="I55" s="9"/>
      <c r="J55" s="9">
        <v>248</v>
      </c>
      <c r="K55" s="18">
        <v>15</v>
      </c>
      <c r="L55" s="20">
        <f t="shared" si="1"/>
        <v>47</v>
      </c>
      <c r="M55" s="16">
        <v>24.45</v>
      </c>
      <c r="N55" s="18">
        <v>100</v>
      </c>
      <c r="O55" s="20">
        <f t="shared" si="2"/>
        <v>33</v>
      </c>
      <c r="P55" s="26" t="s">
        <v>153</v>
      </c>
      <c r="Q55" s="19">
        <v>53</v>
      </c>
      <c r="R55" s="20">
        <f t="shared" si="3"/>
        <v>57</v>
      </c>
      <c r="S55" s="18">
        <v>168</v>
      </c>
    </row>
    <row r="56" spans="1:19" ht="20.25">
      <c r="A56" s="13">
        <f t="shared" si="4"/>
        <v>54</v>
      </c>
      <c r="B56" s="14" t="s">
        <v>73</v>
      </c>
      <c r="C56" s="15" t="s">
        <v>38</v>
      </c>
      <c r="D56" s="29">
        <v>13.07</v>
      </c>
      <c r="E56" s="18">
        <v>0</v>
      </c>
      <c r="F56" s="20">
        <f t="shared" si="0"/>
        <v>57</v>
      </c>
      <c r="G56" s="9">
        <v>239</v>
      </c>
      <c r="H56" s="9"/>
      <c r="I56" s="9"/>
      <c r="J56" s="9">
        <v>239</v>
      </c>
      <c r="K56" s="18">
        <v>8</v>
      </c>
      <c r="L56" s="20">
        <f t="shared" si="1"/>
        <v>52</v>
      </c>
      <c r="M56" s="16">
        <v>22.27</v>
      </c>
      <c r="N56" s="18">
        <v>84</v>
      </c>
      <c r="O56" s="20">
        <f t="shared" si="2"/>
        <v>38</v>
      </c>
      <c r="P56" s="26" t="s">
        <v>134</v>
      </c>
      <c r="Q56" s="19">
        <v>62</v>
      </c>
      <c r="R56" s="20">
        <f t="shared" si="3"/>
        <v>55</v>
      </c>
      <c r="S56" s="18">
        <v>154</v>
      </c>
    </row>
    <row r="57" spans="1:19" ht="20.25">
      <c r="A57" s="13">
        <f t="shared" si="4"/>
        <v>55</v>
      </c>
      <c r="B57" s="14" t="s">
        <v>63</v>
      </c>
      <c r="C57" s="20">
        <v>2011</v>
      </c>
      <c r="D57" s="29">
        <v>12.08</v>
      </c>
      <c r="E57" s="18">
        <v>0</v>
      </c>
      <c r="F57" s="20">
        <f t="shared" si="0"/>
        <v>55</v>
      </c>
      <c r="G57" s="9">
        <v>187</v>
      </c>
      <c r="H57" s="9">
        <v>170</v>
      </c>
      <c r="I57" s="9">
        <v>204</v>
      </c>
      <c r="J57" s="9">
        <v>204</v>
      </c>
      <c r="K57" s="18">
        <v>0</v>
      </c>
      <c r="L57" s="20">
        <f t="shared" si="1"/>
        <v>55</v>
      </c>
      <c r="M57" s="16">
        <v>12.14</v>
      </c>
      <c r="N57" s="18">
        <v>12</v>
      </c>
      <c r="O57" s="20">
        <f t="shared" si="2"/>
        <v>56</v>
      </c>
      <c r="P57" s="26" t="s">
        <v>151</v>
      </c>
      <c r="Q57" s="19">
        <v>103</v>
      </c>
      <c r="R57" s="20">
        <f t="shared" si="3"/>
        <v>53</v>
      </c>
      <c r="S57" s="18">
        <v>115</v>
      </c>
    </row>
    <row r="58" spans="1:19" ht="20.25">
      <c r="A58" s="13">
        <f t="shared" si="4"/>
        <v>56</v>
      </c>
      <c r="B58" s="14" t="s">
        <v>95</v>
      </c>
      <c r="C58" s="15"/>
      <c r="D58" s="29">
        <v>11.92</v>
      </c>
      <c r="E58" s="18">
        <v>0</v>
      </c>
      <c r="F58" s="20">
        <f t="shared" si="0"/>
        <v>54</v>
      </c>
      <c r="G58" s="9">
        <v>220</v>
      </c>
      <c r="H58" s="9"/>
      <c r="I58" s="9">
        <v>248</v>
      </c>
      <c r="J58" s="9">
        <v>248</v>
      </c>
      <c r="K58" s="18">
        <v>15</v>
      </c>
      <c r="L58" s="20">
        <f t="shared" si="1"/>
        <v>47</v>
      </c>
      <c r="M58" s="16">
        <v>15.18</v>
      </c>
      <c r="N58" s="18">
        <v>32</v>
      </c>
      <c r="O58" s="20">
        <f t="shared" si="2"/>
        <v>50</v>
      </c>
      <c r="P58" s="26" t="s">
        <v>152</v>
      </c>
      <c r="Q58" s="19">
        <v>54</v>
      </c>
      <c r="R58" s="20">
        <f t="shared" si="3"/>
        <v>56</v>
      </c>
      <c r="S58" s="18">
        <v>101</v>
      </c>
    </row>
    <row r="59" spans="1:19" ht="20.25">
      <c r="A59" s="13">
        <f t="shared" si="4"/>
        <v>57</v>
      </c>
      <c r="B59" s="14" t="s">
        <v>69</v>
      </c>
      <c r="C59" s="15" t="s">
        <v>68</v>
      </c>
      <c r="D59" s="29">
        <v>11.39</v>
      </c>
      <c r="E59" s="18">
        <v>1</v>
      </c>
      <c r="F59" s="20">
        <f t="shared" si="0"/>
        <v>48</v>
      </c>
      <c r="G59" s="9">
        <v>270</v>
      </c>
      <c r="H59" s="9"/>
      <c r="I59" s="9"/>
      <c r="J59" s="9">
        <v>270</v>
      </c>
      <c r="K59" s="18">
        <v>34</v>
      </c>
      <c r="L59" s="20">
        <f t="shared" si="1"/>
        <v>42</v>
      </c>
      <c r="M59" s="16">
        <v>26.53</v>
      </c>
      <c r="N59" s="18">
        <v>116</v>
      </c>
      <c r="O59" s="20">
        <f t="shared" si="2"/>
        <v>28</v>
      </c>
      <c r="P59" s="26" t="s">
        <v>133</v>
      </c>
      <c r="Q59" s="19">
        <v>93</v>
      </c>
      <c r="R59" s="20">
        <f t="shared" si="3"/>
        <v>54</v>
      </c>
      <c r="S59" s="18"/>
    </row>
  </sheetData>
  <sheetProtection/>
  <mergeCells count="12">
    <mergeCell ref="R1:R2"/>
    <mergeCell ref="M1:M2"/>
    <mergeCell ref="N1:N2"/>
    <mergeCell ref="P1:P2"/>
    <mergeCell ref="Q1:Q2"/>
    <mergeCell ref="G1:J1"/>
    <mergeCell ref="L1:L2"/>
    <mergeCell ref="O1:O2"/>
    <mergeCell ref="D1:D2"/>
    <mergeCell ref="F1:F2"/>
    <mergeCell ref="E1:E2"/>
    <mergeCell ref="K1:K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="50" zoomScaleNormal="70" zoomScaleSheetLayoutView="50" zoomScalePageLayoutView="0" workbookViewId="0" topLeftCell="A25">
      <selection activeCell="C36" sqref="C36"/>
    </sheetView>
  </sheetViews>
  <sheetFormatPr defaultColWidth="22.28125" defaultRowHeight="12.75"/>
  <cols>
    <col min="1" max="1" width="10.421875" style="30" bestFit="1" customWidth="1"/>
    <col min="2" max="2" width="39.421875" style="30" customWidth="1"/>
    <col min="3" max="3" width="29.8515625" style="30" bestFit="1" customWidth="1"/>
    <col min="4" max="4" width="34.28125" style="30" bestFit="1" customWidth="1"/>
    <col min="5" max="16384" width="22.28125" style="30" customWidth="1"/>
  </cols>
  <sheetData>
    <row r="1" spans="1:3" ht="22.5">
      <c r="A1" s="30" t="s">
        <v>31</v>
      </c>
      <c r="B1" s="30">
        <v>1</v>
      </c>
      <c r="C1" s="30" t="s">
        <v>0</v>
      </c>
    </row>
    <row r="2" spans="1:7" ht="22.5">
      <c r="A2" s="30">
        <v>48</v>
      </c>
      <c r="B2" s="30" t="str">
        <f>+MT!$B$5</f>
        <v>Petr Adam</v>
      </c>
      <c r="C2" s="30" t="str">
        <f>MT!$C$2</f>
        <v>Moravská Třebová</v>
      </c>
      <c r="D2" s="30" t="str">
        <f>VLOOKUP(A2,$F$2:$G$21,2,0)</f>
        <v> 2:08.31</v>
      </c>
      <c r="F2" s="30">
        <v>1</v>
      </c>
      <c r="G2" s="30" t="s">
        <v>97</v>
      </c>
    </row>
    <row r="3" spans="1:7" ht="22.5">
      <c r="A3" s="30">
        <v>73</v>
      </c>
      <c r="B3" s="30" t="str">
        <f>+Žamberk!$B$5</f>
        <v>Jansa matěj</v>
      </c>
      <c r="C3" s="30" t="str">
        <f>Žamberk!$C$2</f>
        <v>Žamberk</v>
      </c>
      <c r="D3" s="30" t="str">
        <f aca="true" t="shared" si="0" ref="D3:D19">VLOOKUP(A3,$F$2:$G$21,2,0)</f>
        <v> 2:09.79</v>
      </c>
      <c r="F3" s="30">
        <v>70</v>
      </c>
      <c r="G3" s="30" t="s">
        <v>98</v>
      </c>
    </row>
    <row r="4" spans="1:7" ht="22.5">
      <c r="A4" s="30">
        <v>1</v>
      </c>
      <c r="B4" s="30" t="str">
        <f>+Lanškroun!$B$5</f>
        <v>Heger Šimon</v>
      </c>
      <c r="C4" s="30" t="str">
        <f>Lanškroun!$C$2</f>
        <v>Lanškroun</v>
      </c>
      <c r="D4" s="30" t="str">
        <f t="shared" si="0"/>
        <v> 1:56.74</v>
      </c>
      <c r="F4" s="30">
        <v>71</v>
      </c>
      <c r="G4" s="30" t="s">
        <v>99</v>
      </c>
    </row>
    <row r="5" spans="1:7" ht="22.5">
      <c r="A5" s="30">
        <v>61</v>
      </c>
      <c r="B5" s="30" t="str">
        <f>+Iscarex!$B$5</f>
        <v>Kumpošt Radovan</v>
      </c>
      <c r="C5" s="30" t="str">
        <f>Iscarex!$C$2</f>
        <v>ISCAREX</v>
      </c>
      <c r="D5" s="30" t="str">
        <f t="shared" si="0"/>
        <v> 2:05.98</v>
      </c>
      <c r="F5" s="30">
        <v>5</v>
      </c>
      <c r="G5" s="30" t="s">
        <v>100</v>
      </c>
    </row>
    <row r="6" spans="1:7" ht="22.5">
      <c r="A6" s="30">
        <v>2</v>
      </c>
      <c r="B6" s="30" t="str">
        <f>+Polička!$B$5</f>
        <v>Král Vojtěch</v>
      </c>
      <c r="C6" s="30" t="str">
        <f>Polička!$C$2</f>
        <v>Polička</v>
      </c>
      <c r="D6" s="30" t="str">
        <f t="shared" si="0"/>
        <v> 2:03.63</v>
      </c>
      <c r="F6" s="30">
        <v>2</v>
      </c>
      <c r="G6" s="30" t="s">
        <v>101</v>
      </c>
    </row>
    <row r="7" spans="1:7" ht="22.5">
      <c r="A7" s="30">
        <v>4</v>
      </c>
      <c r="B7" s="30" t="str">
        <f>+Svitavy!$B$5</f>
        <v>Jindřich Vyroubal</v>
      </c>
      <c r="C7" s="30" t="str">
        <f>Svitavy!$C$2</f>
        <v>Svitavy</v>
      </c>
      <c r="D7" s="30" t="str">
        <f t="shared" si="0"/>
        <v> 2:08.65</v>
      </c>
      <c r="F7" s="30">
        <v>61</v>
      </c>
      <c r="G7" s="30" t="s">
        <v>102</v>
      </c>
    </row>
    <row r="8" spans="1:7" ht="22.5">
      <c r="A8" s="30">
        <v>5</v>
      </c>
      <c r="B8" s="30" t="str">
        <f>+'Dl.Třeb'!$B$5</f>
        <v>Tobiáš Seknička</v>
      </c>
      <c r="C8" s="30" t="str">
        <f>'Dl.Třeb'!$C$2</f>
        <v>Dlouhá Třebová</v>
      </c>
      <c r="D8" s="30" t="str">
        <f t="shared" si="0"/>
        <v> 2:03.18</v>
      </c>
      <c r="F8" s="30">
        <v>12</v>
      </c>
      <c r="G8" s="30" t="s">
        <v>103</v>
      </c>
    </row>
    <row r="9" spans="1:7" ht="22.5">
      <c r="A9" s="30">
        <v>71</v>
      </c>
      <c r="B9" s="30" t="str">
        <f>+Ústí!$B$5</f>
        <v>Vacek Jiří</v>
      </c>
      <c r="C9" s="30" t="str">
        <f>Ústí!$C$2</f>
        <v>Ústí nad Orlicí</v>
      </c>
      <c r="D9" s="30" t="str">
        <f t="shared" si="0"/>
        <v> 2:02.56</v>
      </c>
      <c r="F9" s="30">
        <v>7</v>
      </c>
      <c r="G9" s="30" t="s">
        <v>104</v>
      </c>
    </row>
    <row r="10" spans="1:7" ht="22.5">
      <c r="A10" s="30">
        <v>32</v>
      </c>
      <c r="B10" s="30" t="str">
        <f>+Jablonné!$B$5</f>
        <v>Černohous Vít</v>
      </c>
      <c r="C10" s="30" t="str">
        <f>Jablonné!$C$2</f>
        <v>Jablonné</v>
      </c>
      <c r="D10" s="30" t="str">
        <f t="shared" si="0"/>
        <v> 2:18.76</v>
      </c>
      <c r="F10" s="30">
        <v>48</v>
      </c>
      <c r="G10" s="30" t="s">
        <v>105</v>
      </c>
    </row>
    <row r="11" spans="1:7" ht="22.5">
      <c r="A11" s="30">
        <v>51</v>
      </c>
      <c r="B11" s="30" t="str">
        <f>+MT!$B$6</f>
        <v>Kučera Jakub</v>
      </c>
      <c r="C11" s="30" t="str">
        <f>MT!$C$2</f>
        <v>Moravská Třebová</v>
      </c>
      <c r="D11" s="30" t="str">
        <f t="shared" si="0"/>
        <v> 2:13.57</v>
      </c>
      <c r="F11" s="30">
        <v>4</v>
      </c>
      <c r="G11" s="30" t="s">
        <v>106</v>
      </c>
    </row>
    <row r="12" spans="1:7" ht="22.5">
      <c r="A12" s="30">
        <v>72</v>
      </c>
      <c r="B12" s="30" t="str">
        <f>+Žamberk!$B$6</f>
        <v>Pachel Jiří</v>
      </c>
      <c r="C12" s="30" t="str">
        <f>Žamberk!$C$2</f>
        <v>Žamberk</v>
      </c>
      <c r="D12" s="30" t="str">
        <f t="shared" si="0"/>
        <v> 2:19.88</v>
      </c>
      <c r="F12" s="30">
        <v>73</v>
      </c>
      <c r="G12" s="30" t="s">
        <v>107</v>
      </c>
    </row>
    <row r="13" spans="1:7" ht="22.5">
      <c r="A13" s="30">
        <v>7</v>
      </c>
      <c r="B13" s="30" t="str">
        <f>+Lanškroun!$B$6</f>
        <v>Zajíček Vojtěch</v>
      </c>
      <c r="C13" s="30" t="str">
        <f>Lanškroun!$C$2</f>
        <v>Lanškroun</v>
      </c>
      <c r="D13" s="30" t="str">
        <f t="shared" si="0"/>
        <v> 2:07.23</v>
      </c>
      <c r="F13" s="30">
        <v>51</v>
      </c>
      <c r="G13" s="30" t="s">
        <v>108</v>
      </c>
    </row>
    <row r="14" spans="1:7" ht="22.5">
      <c r="A14" s="30">
        <v>63</v>
      </c>
      <c r="B14" s="30" t="str">
        <f>+Iscarex!$B$6</f>
        <v>Černý Adam</v>
      </c>
      <c r="C14" s="30" t="str">
        <f>Iscarex!$C$2</f>
        <v>ISCAREX</v>
      </c>
      <c r="D14" s="30" t="str">
        <f t="shared" si="0"/>
        <v> 2:15.95</v>
      </c>
      <c r="F14" s="30">
        <v>10</v>
      </c>
      <c r="G14" s="30" t="s">
        <v>109</v>
      </c>
    </row>
    <row r="15" spans="1:7" ht="22.5">
      <c r="A15" s="30">
        <v>9</v>
      </c>
      <c r="B15" s="30" t="str">
        <f>+Polička!$B$6</f>
        <v>Švejda Jáchym</v>
      </c>
      <c r="C15" s="30" t="str">
        <f>Polička!$C$2</f>
        <v>Polička</v>
      </c>
      <c r="D15" s="30" t="str">
        <f t="shared" si="0"/>
        <v> 2:17.42</v>
      </c>
      <c r="F15" s="30">
        <v>63</v>
      </c>
      <c r="G15" s="30" t="s">
        <v>110</v>
      </c>
    </row>
    <row r="16" spans="1:7" ht="22.5">
      <c r="A16" s="30">
        <v>10</v>
      </c>
      <c r="B16" s="30" t="str">
        <f>+Svitavy!$B$6</f>
        <v>Šmíd Vojtěch</v>
      </c>
      <c r="C16" s="30" t="str">
        <f>Svitavy!$C$2</f>
        <v>Svitavy</v>
      </c>
      <c r="D16" s="30" t="str">
        <f t="shared" si="0"/>
        <v> 2:15.88</v>
      </c>
      <c r="F16" s="30">
        <v>9</v>
      </c>
      <c r="G16" s="30" t="s">
        <v>111</v>
      </c>
    </row>
    <row r="17" spans="1:7" ht="22.5">
      <c r="A17" s="30">
        <v>12</v>
      </c>
      <c r="B17" s="30" t="str">
        <f>+'Dl.Třeb'!$B$6</f>
        <v>Daniel Razým</v>
      </c>
      <c r="C17" s="30" t="str">
        <f>'Dl.Třeb'!$C$2</f>
        <v>Dlouhá Třebová</v>
      </c>
      <c r="D17" s="30" t="str">
        <f t="shared" si="0"/>
        <v> 2:06.11</v>
      </c>
      <c r="F17" s="30">
        <v>32</v>
      </c>
      <c r="G17" s="30" t="s">
        <v>112</v>
      </c>
    </row>
    <row r="18" spans="1:7" ht="22.5">
      <c r="A18" s="30">
        <v>70</v>
      </c>
      <c r="B18" s="30" t="str">
        <f>+Ústí!$B$6</f>
        <v>Ripka Jakub</v>
      </c>
      <c r="C18" s="30" t="str">
        <f>Ústí!$C$2</f>
        <v>Ústí nad Orlicí</v>
      </c>
      <c r="D18" s="30" t="str">
        <f t="shared" si="0"/>
        <v> 1:57.77</v>
      </c>
      <c r="F18" s="30">
        <v>72</v>
      </c>
      <c r="G18" s="30" t="s">
        <v>113</v>
      </c>
    </row>
    <row r="19" spans="1:7" ht="22.5">
      <c r="A19" s="30">
        <v>34</v>
      </c>
      <c r="B19" s="30" t="str">
        <f>+Jablonné!$B$6</f>
        <v>Fišer Jan</v>
      </c>
      <c r="C19" s="30" t="str">
        <f>Jablonné!$C$2</f>
        <v>Jablonné</v>
      </c>
      <c r="D19" s="30" t="str">
        <f t="shared" si="0"/>
        <v> 2:24.40</v>
      </c>
      <c r="F19" s="30">
        <v>34</v>
      </c>
      <c r="G19" s="30" t="s">
        <v>114</v>
      </c>
    </row>
    <row r="21" ht="22.5">
      <c r="B21" s="30">
        <v>2</v>
      </c>
    </row>
    <row r="22" spans="1:7" ht="22.5">
      <c r="A22" s="30">
        <v>64</v>
      </c>
      <c r="B22" s="30" t="str">
        <f>+MT!$B$7</f>
        <v>Holík Jakub</v>
      </c>
      <c r="C22" s="30" t="str">
        <f>MT!$C$2</f>
        <v>Moravská Třebová</v>
      </c>
      <c r="D22" s="30" t="str">
        <f>VLOOKUP(A22,$F$22:$G$41,2,0)</f>
        <v> 2:20.73</v>
      </c>
      <c r="F22" s="30">
        <v>13</v>
      </c>
      <c r="G22" s="30" t="s">
        <v>115</v>
      </c>
    </row>
    <row r="23" spans="1:7" ht="22.5">
      <c r="A23" s="30">
        <v>74</v>
      </c>
      <c r="B23" s="30" t="str">
        <f>+Žamberk!$B$7</f>
        <v>Tobiška Václav</v>
      </c>
      <c r="C23" s="30" t="str">
        <f>Žamberk!$C$2</f>
        <v>Žamberk</v>
      </c>
      <c r="D23" s="30" t="str">
        <f aca="true" t="shared" si="1" ref="D23:D41">VLOOKUP(A23,$F$22:$G$41,2,0)</f>
        <v> 2:21.60</v>
      </c>
      <c r="F23" s="30">
        <v>42</v>
      </c>
      <c r="G23" s="30" t="s">
        <v>116</v>
      </c>
    </row>
    <row r="24" spans="1:7" ht="22.5">
      <c r="A24" s="30">
        <v>13</v>
      </c>
      <c r="B24" s="30" t="str">
        <f>+Lanškroun!$B$7</f>
        <v>Špatenka Matěj</v>
      </c>
      <c r="C24" s="30" t="str">
        <f>Lanškroun!$C$2</f>
        <v>Lanškroun</v>
      </c>
      <c r="D24" s="30" t="str">
        <f t="shared" si="1"/>
        <v> 1:57.40</v>
      </c>
      <c r="F24" s="30">
        <v>35</v>
      </c>
      <c r="G24" s="30" t="s">
        <v>117</v>
      </c>
    </row>
    <row r="25" spans="1:7" ht="22.5">
      <c r="A25" s="30">
        <v>76</v>
      </c>
      <c r="B25" s="30" t="str">
        <f>+Iscarex!$B$7</f>
        <v>Rybička Dominik</v>
      </c>
      <c r="C25" s="30" t="str">
        <f>Iscarex!$C$2</f>
        <v>ISCAREX</v>
      </c>
      <c r="D25" s="30" t="str">
        <f t="shared" si="1"/>
        <v> 2:09.77</v>
      </c>
      <c r="F25" s="30">
        <v>19</v>
      </c>
      <c r="G25" s="30" t="s">
        <v>118</v>
      </c>
    </row>
    <row r="26" spans="1:7" ht="22.5">
      <c r="A26" s="30">
        <v>15</v>
      </c>
      <c r="B26" s="30" t="str">
        <f>+Polička!$B$7</f>
        <v>Šafář Tomáš</v>
      </c>
      <c r="C26" s="30" t="str">
        <f>Polička!$C$2</f>
        <v>Polička</v>
      </c>
      <c r="D26" s="30" t="str">
        <f t="shared" si="1"/>
        <v> 2:29.08</v>
      </c>
      <c r="F26" s="30">
        <v>76</v>
      </c>
      <c r="G26" s="30" t="s">
        <v>119</v>
      </c>
    </row>
    <row r="27" spans="1:7" ht="22.5">
      <c r="A27" s="30">
        <v>16</v>
      </c>
      <c r="B27" s="30" t="str">
        <f>+Svitavy!$B$7</f>
        <v>Karpeles Michael</v>
      </c>
      <c r="C27" s="30" t="str">
        <f>Svitavy!$C$2</f>
        <v>Svitavy</v>
      </c>
      <c r="D27" s="30" t="str">
        <f t="shared" si="1"/>
        <v> 2:10.16</v>
      </c>
      <c r="F27" s="30">
        <v>16</v>
      </c>
      <c r="G27" s="30" t="s">
        <v>120</v>
      </c>
    </row>
    <row r="28" spans="1:7" ht="22.5">
      <c r="A28" s="30">
        <v>19</v>
      </c>
      <c r="B28" s="30" t="str">
        <f>+'Dl.Třeb'!$B$7</f>
        <v>Dominik Víťazka</v>
      </c>
      <c r="C28" s="30" t="str">
        <f>'Dl.Třeb'!$C$2</f>
        <v>Dlouhá Třebová</v>
      </c>
      <c r="D28" s="30" t="str">
        <f t="shared" si="1"/>
        <v> 2:04.64</v>
      </c>
      <c r="F28" s="30">
        <v>29</v>
      </c>
      <c r="G28" s="30" t="s">
        <v>121</v>
      </c>
    </row>
    <row r="29" spans="1:7" ht="22.5">
      <c r="A29" s="30">
        <v>77</v>
      </c>
      <c r="B29" s="30" t="str">
        <f>+Ústí!$B$7</f>
        <v>Šmíd Čeněk</v>
      </c>
      <c r="C29" s="30" t="str">
        <f>Ústí!$C$2</f>
        <v>Ústí nad Orlicí</v>
      </c>
      <c r="D29" s="30" t="str">
        <f t="shared" si="1"/>
        <v> 2:34.13</v>
      </c>
      <c r="F29" s="30">
        <v>75</v>
      </c>
      <c r="G29" s="30" t="s">
        <v>122</v>
      </c>
    </row>
    <row r="30" spans="1:7" ht="22.5">
      <c r="A30" s="30">
        <v>35</v>
      </c>
      <c r="B30" s="30" t="str">
        <f>+Jablonné!$B$7</f>
        <v>Hanuš Adam</v>
      </c>
      <c r="C30" s="30" t="str">
        <f>Jablonné!$C$2</f>
        <v>Jablonné</v>
      </c>
      <c r="D30" s="30" t="str">
        <f t="shared" si="1"/>
        <v> 2:04.52</v>
      </c>
      <c r="F30" s="30">
        <v>20</v>
      </c>
      <c r="G30" s="30" t="s">
        <v>123</v>
      </c>
    </row>
    <row r="31" spans="1:7" ht="22.5">
      <c r="A31" s="30">
        <v>52</v>
      </c>
      <c r="B31" s="30" t="str">
        <f>+MT!$B$8</f>
        <v>Kaláb Ondřej</v>
      </c>
      <c r="C31" s="30" t="str">
        <f>MT!$C$2</f>
        <v>Moravská Třebová</v>
      </c>
      <c r="D31" s="30" t="str">
        <f t="shared" si="1"/>
        <v> 2:26.68</v>
      </c>
      <c r="F31" s="30">
        <v>78</v>
      </c>
      <c r="G31" s="30" t="s">
        <v>124</v>
      </c>
    </row>
    <row r="32" spans="1:7" ht="22.5">
      <c r="A32" s="30">
        <v>75</v>
      </c>
      <c r="B32" s="30" t="str">
        <f>+Žamberk!$B$8</f>
        <v>Martinec Vojtěch</v>
      </c>
      <c r="C32" s="30" t="str">
        <f>Žamberk!$C$2</f>
        <v>Žamberk</v>
      </c>
      <c r="D32" s="30" t="str">
        <f t="shared" si="1"/>
        <v> 2:13.10</v>
      </c>
      <c r="F32" s="30">
        <v>64</v>
      </c>
      <c r="G32" s="30" t="s">
        <v>125</v>
      </c>
    </row>
    <row r="33" spans="1:7" ht="22.5">
      <c r="A33" s="30">
        <v>20</v>
      </c>
      <c r="B33" s="30" t="str">
        <f>+Lanškroun!$B$8</f>
        <v>Resler Filip</v>
      </c>
      <c r="C33" s="30" t="str">
        <f>Lanškroun!$C$2</f>
        <v>Lanškroun</v>
      </c>
      <c r="D33" s="30" t="str">
        <f t="shared" si="1"/>
        <v> 2:15.69</v>
      </c>
      <c r="F33" s="30">
        <v>74</v>
      </c>
      <c r="G33" s="30" t="s">
        <v>126</v>
      </c>
    </row>
    <row r="34" spans="1:7" ht="22.5">
      <c r="A34" s="30">
        <v>78</v>
      </c>
      <c r="B34" s="30" t="str">
        <f>+Iscarex!$B$8</f>
        <v>Pirkl Vít</v>
      </c>
      <c r="C34" s="30" t="str">
        <f>Iscarex!$C$2</f>
        <v>ISCAREX</v>
      </c>
      <c r="D34" s="30" t="str">
        <f t="shared" si="1"/>
        <v> 2:17.74</v>
      </c>
      <c r="F34" s="30">
        <v>79</v>
      </c>
      <c r="G34" s="30" t="s">
        <v>127</v>
      </c>
    </row>
    <row r="35" spans="1:7" ht="22.5">
      <c r="A35" s="30">
        <v>22</v>
      </c>
      <c r="B35" s="30" t="str">
        <f>+Polička!$B$8</f>
        <v>Šafář Adam</v>
      </c>
      <c r="C35" s="30" t="str">
        <f>Polička!$C$2</f>
        <v>Polička</v>
      </c>
      <c r="D35" s="30" t="str">
        <f t="shared" si="1"/>
        <v> 2:43.64</v>
      </c>
      <c r="F35" s="30">
        <v>52</v>
      </c>
      <c r="G35" s="30" t="s">
        <v>128</v>
      </c>
    </row>
    <row r="36" spans="1:7" ht="22.5">
      <c r="A36" s="30">
        <v>25</v>
      </c>
      <c r="B36" s="30" t="str">
        <f>+Svitavy!$B$8</f>
        <v>Vojtěch FRANC</v>
      </c>
      <c r="C36" s="30" t="str">
        <f>Svitavy!$C$2</f>
        <v>Svitavy</v>
      </c>
      <c r="D36" s="30" t="str">
        <f t="shared" si="1"/>
        <v> 2:34.51</v>
      </c>
      <c r="F36" s="30">
        <v>15</v>
      </c>
      <c r="G36" s="30" t="s">
        <v>129</v>
      </c>
    </row>
    <row r="37" spans="1:7" ht="22.5">
      <c r="A37" s="30">
        <v>29</v>
      </c>
      <c r="B37" s="30" t="str">
        <f>+'Dl.Třeb'!$B$8</f>
        <v>Vít Ducháček</v>
      </c>
      <c r="C37" s="30" t="str">
        <f>'Dl.Třeb'!$C$2</f>
        <v>Dlouhá Třebová</v>
      </c>
      <c r="D37" s="30" t="str">
        <f t="shared" si="1"/>
        <v> 2:11.69</v>
      </c>
      <c r="F37" s="30">
        <v>77</v>
      </c>
      <c r="G37" s="30" t="s">
        <v>130</v>
      </c>
    </row>
    <row r="38" spans="1:7" ht="22.5">
      <c r="A38" s="30">
        <v>79</v>
      </c>
      <c r="B38" s="30" t="str">
        <f>+Ústí!$B$8</f>
        <v>Šimek František</v>
      </c>
      <c r="C38" s="30" t="str">
        <f>Ústí!$C$2</f>
        <v>Ústí nad Orlicí</v>
      </c>
      <c r="D38" s="30" t="str">
        <f t="shared" si="1"/>
        <v> 2:21.83</v>
      </c>
      <c r="F38" s="30">
        <v>25</v>
      </c>
      <c r="G38" s="30" t="s">
        <v>131</v>
      </c>
    </row>
    <row r="39" spans="1:7" ht="22.5">
      <c r="A39" s="30">
        <v>42</v>
      </c>
      <c r="B39" s="30" t="str">
        <f>+Jablonné!$B$8</f>
        <v>Havlena Tadeáš</v>
      </c>
      <c r="C39" s="30" t="str">
        <f>Jablonné!$C$2</f>
        <v>Jablonné</v>
      </c>
      <c r="D39" s="30" t="str">
        <f t="shared" si="1"/>
        <v> 2:04.21</v>
      </c>
      <c r="F39" s="30">
        <v>30</v>
      </c>
      <c r="G39" s="30" t="s">
        <v>132</v>
      </c>
    </row>
    <row r="40" spans="1:7" ht="22.5">
      <c r="A40" s="30">
        <v>80</v>
      </c>
      <c r="B40" s="30" t="str">
        <f>+MT!$B$9</f>
        <v>MS - Holík Josef</v>
      </c>
      <c r="C40" s="30" t="str">
        <f>MT!$C$2</f>
        <v>Moravská Třebová</v>
      </c>
      <c r="D40" s="30" t="str">
        <f t="shared" si="1"/>
        <v> 2:38.64</v>
      </c>
      <c r="F40" s="30">
        <v>80</v>
      </c>
      <c r="G40" s="30" t="s">
        <v>133</v>
      </c>
    </row>
    <row r="41" spans="1:7" ht="22.5">
      <c r="A41" s="30">
        <v>30</v>
      </c>
      <c r="B41" s="30" t="str">
        <f>+Svitavy!$B$9</f>
        <v>Lukáš MAREK</v>
      </c>
      <c r="C41" s="30" t="str">
        <f>Svitavy!$C$2</f>
        <v>Svitavy</v>
      </c>
      <c r="D41" s="30" t="str">
        <f t="shared" si="1"/>
        <v> 2:36.11</v>
      </c>
      <c r="F41" s="30">
        <v>22</v>
      </c>
      <c r="G41" s="30" t="s">
        <v>134</v>
      </c>
    </row>
    <row r="44" spans="1:7" ht="22.5">
      <c r="A44" s="30">
        <v>48</v>
      </c>
      <c r="B44" s="30" t="str">
        <f>+Lanškroun!$B$9</f>
        <v>Miškolci Tadeáš</v>
      </c>
      <c r="C44" s="30" t="str">
        <f>Lanškroun!$C$2</f>
        <v>Lanškroun</v>
      </c>
      <c r="D44" s="30" t="str">
        <f>VLOOKUP(A44,$F$44:$G$63,2,0)</f>
        <v> 2:20.59</v>
      </c>
      <c r="F44" s="30">
        <v>72</v>
      </c>
      <c r="G44" s="30" t="s">
        <v>135</v>
      </c>
    </row>
    <row r="45" spans="1:7" ht="22.5">
      <c r="A45" s="30">
        <v>70</v>
      </c>
      <c r="B45" s="30" t="str">
        <f>+Iscarex!$B$9</f>
        <v>Hanik Alex</v>
      </c>
      <c r="C45" s="30" t="str">
        <f>Iscarex!$C$2</f>
        <v>ISCAREX</v>
      </c>
      <c r="D45" s="30" t="str">
        <f aca="true" t="shared" si="2" ref="D45:D62">VLOOKUP(A45,$F$44:$G$63,2,0)</f>
        <v> 2:19.80</v>
      </c>
      <c r="F45" s="30">
        <v>32</v>
      </c>
      <c r="G45" s="30" t="s">
        <v>136</v>
      </c>
    </row>
    <row r="46" spans="1:7" ht="22.5">
      <c r="A46" s="30">
        <v>71</v>
      </c>
      <c r="B46" s="30" t="str">
        <f>+'Dl.Třeb'!$B$9</f>
        <v>Matyáš Razým</v>
      </c>
      <c r="C46" s="30" t="str">
        <f>'Dl.Třeb'!$C$2</f>
        <v>Dlouhá Třebová</v>
      </c>
      <c r="D46" s="30" t="str">
        <f t="shared" si="2"/>
        <v> 2:15.27</v>
      </c>
      <c r="F46" s="30">
        <v>71</v>
      </c>
      <c r="G46" s="30" t="s">
        <v>137</v>
      </c>
    </row>
    <row r="47" spans="1:7" ht="22.5">
      <c r="A47" s="30">
        <v>2</v>
      </c>
      <c r="B47" s="30" t="str">
        <f>+Ústí!$B$9</f>
        <v>Vacek Václav</v>
      </c>
      <c r="C47" s="30" t="str">
        <f>Ústí!$C$2</f>
        <v>Ústí nad Orlicí</v>
      </c>
      <c r="D47" s="30" t="str">
        <f t="shared" si="2"/>
        <v> 2:45.28</v>
      </c>
      <c r="F47" s="30">
        <v>34</v>
      </c>
      <c r="G47" s="30" t="s">
        <v>138</v>
      </c>
    </row>
    <row r="48" spans="1:7" ht="22.5">
      <c r="A48" s="30">
        <v>61</v>
      </c>
      <c r="B48" s="30" t="str">
        <f>+Jablonné!$B$9</f>
        <v>Hanus Kryštof</v>
      </c>
      <c r="C48" s="30" t="str">
        <f>Jablonné!$C$2</f>
        <v>Jablonné</v>
      </c>
      <c r="D48" s="30" t="str">
        <f t="shared" si="2"/>
        <v> 2:45.38</v>
      </c>
      <c r="F48" s="30">
        <v>1</v>
      </c>
      <c r="G48" s="30" t="s">
        <v>139</v>
      </c>
    </row>
    <row r="49" spans="1:7" ht="22.5">
      <c r="A49" s="30">
        <v>7</v>
      </c>
      <c r="B49" s="30" t="str">
        <f>+Lanškroun!$B$10</f>
        <v>Váně Jakub</v>
      </c>
      <c r="C49" s="30" t="str">
        <f>Lanškroun!$C$2</f>
        <v>Lanškroun</v>
      </c>
      <c r="D49" s="30" t="str">
        <f t="shared" si="2"/>
        <v> 2:26.56</v>
      </c>
      <c r="F49" s="30">
        <v>70</v>
      </c>
      <c r="G49" s="30" t="s">
        <v>140</v>
      </c>
    </row>
    <row r="50" spans="1:7" ht="22.5">
      <c r="A50" s="30">
        <v>9</v>
      </c>
      <c r="B50" s="30" t="str">
        <f>+Iscarex!$B$10</f>
        <v>Kouba Radim</v>
      </c>
      <c r="C50" s="30" t="str">
        <f>Iscarex!$C$2</f>
        <v>ISCAREX</v>
      </c>
      <c r="D50" s="30" t="str">
        <f t="shared" si="2"/>
        <v> 2:21.64</v>
      </c>
      <c r="F50" s="30">
        <v>48</v>
      </c>
      <c r="G50" s="30" t="s">
        <v>141</v>
      </c>
    </row>
    <row r="51" spans="1:7" ht="22.5">
      <c r="A51" s="30">
        <v>34</v>
      </c>
      <c r="B51" s="30" t="str">
        <f>+'Dl.Třeb'!$B$10</f>
        <v>David Kašpar</v>
      </c>
      <c r="C51" s="30" t="str">
        <f>'Dl.Třeb'!$C$2</f>
        <v>Dlouhá Třebová</v>
      </c>
      <c r="D51" s="30" t="str">
        <f t="shared" si="2"/>
        <v> 2:16.93</v>
      </c>
      <c r="F51" s="30">
        <v>73</v>
      </c>
      <c r="G51" s="30" t="s">
        <v>142</v>
      </c>
    </row>
    <row r="52" spans="1:7" ht="22.5">
      <c r="A52" s="30">
        <v>72</v>
      </c>
      <c r="B52" s="30" t="str">
        <f>+Ústí!$B$10</f>
        <v>Blaško Jan</v>
      </c>
      <c r="C52" s="30" t="str">
        <f>Ústí!$C$2</f>
        <v>Ústí nad Orlicí</v>
      </c>
      <c r="D52" s="30" t="str">
        <f t="shared" si="2"/>
        <v> 2:05.23</v>
      </c>
      <c r="F52" s="30">
        <v>9</v>
      </c>
      <c r="G52" s="30" t="s">
        <v>143</v>
      </c>
    </row>
    <row r="53" spans="1:7" ht="22.5">
      <c r="A53" s="30">
        <v>32</v>
      </c>
      <c r="B53" s="30" t="str">
        <f>+Jablonné!$B$10</f>
        <v>Mareš Ondřej</v>
      </c>
      <c r="C53" s="30" t="str">
        <f>Jablonné!$C$2</f>
        <v>Jablonné</v>
      </c>
      <c r="D53" s="30" t="str">
        <f t="shared" si="2"/>
        <v> 2:08.48</v>
      </c>
      <c r="F53" s="30">
        <v>20</v>
      </c>
      <c r="G53" s="30" t="s">
        <v>144</v>
      </c>
    </row>
    <row r="54" spans="1:7" ht="22.5">
      <c r="A54" s="30">
        <v>12</v>
      </c>
      <c r="B54" s="30" t="str">
        <f>+Lanškroun!$B$11</f>
        <v>Oliva Pavel</v>
      </c>
      <c r="C54" s="30" t="str">
        <f>Lanškroun!$C$2</f>
        <v>Lanškroun</v>
      </c>
      <c r="D54" s="30" t="str">
        <f t="shared" si="2"/>
        <v> 2:27.93</v>
      </c>
      <c r="F54" s="30">
        <v>7</v>
      </c>
      <c r="G54" s="30" t="s">
        <v>145</v>
      </c>
    </row>
    <row r="55" spans="1:7" ht="22.5">
      <c r="A55" s="30">
        <v>1</v>
      </c>
      <c r="B55" s="30" t="str">
        <f>+Iscarex!$B$11</f>
        <v>Brusenbauch Alan</v>
      </c>
      <c r="C55" s="30" t="str">
        <f>Iscarex!$C$2</f>
        <v>ISCAREX</v>
      </c>
      <c r="D55" s="30" t="str">
        <f t="shared" si="2"/>
        <v> 2:19.71</v>
      </c>
      <c r="F55" s="30">
        <v>10</v>
      </c>
      <c r="G55" s="30" t="s">
        <v>146</v>
      </c>
    </row>
    <row r="56" spans="1:7" ht="22.5">
      <c r="A56" s="30">
        <v>73</v>
      </c>
      <c r="B56" s="30" t="str">
        <f>+Jablonné!$B$11</f>
        <v>Vaníček Ondřej</v>
      </c>
      <c r="C56" s="30" t="str">
        <f>Jablonné!$C$2</f>
        <v>Jablonné</v>
      </c>
      <c r="D56" s="30" t="str">
        <f t="shared" si="2"/>
        <v> 2:21.06</v>
      </c>
      <c r="F56" s="30">
        <v>4</v>
      </c>
      <c r="G56" s="30" t="s">
        <v>147</v>
      </c>
    </row>
    <row r="57" spans="1:7" ht="22.5">
      <c r="A57" s="30">
        <v>4</v>
      </c>
      <c r="B57" s="30" t="str">
        <f>+Jablonné!$B$12</f>
        <v>Stejskal Adam</v>
      </c>
      <c r="C57" s="30" t="str">
        <f>Jablonné!$C$2</f>
        <v>Jablonné</v>
      </c>
      <c r="D57" s="30" t="str">
        <f t="shared" si="2"/>
        <v> 2:26.98</v>
      </c>
      <c r="F57" s="30">
        <v>12</v>
      </c>
      <c r="G57" s="30" t="s">
        <v>148</v>
      </c>
    </row>
    <row r="58" spans="1:7" ht="22.5">
      <c r="A58" s="30">
        <v>51</v>
      </c>
      <c r="B58" s="30" t="str">
        <f>+Jablonné!$B$13</f>
        <v>Pondělíček Kryštof</v>
      </c>
      <c r="C58" s="30" t="str">
        <f>Jablonné!$C$2</f>
        <v>Jablonné</v>
      </c>
      <c r="D58" s="30" t="str">
        <f t="shared" si="2"/>
        <v> 2:30.95</v>
      </c>
      <c r="F58" s="30">
        <v>51</v>
      </c>
      <c r="G58" s="30" t="s">
        <v>149</v>
      </c>
    </row>
    <row r="59" spans="1:7" ht="22.5">
      <c r="A59" s="30">
        <v>10</v>
      </c>
      <c r="B59" s="30" t="str">
        <f>+Jablonné!$B$14</f>
        <v>Stejskal Petr</v>
      </c>
      <c r="C59" s="30" t="str">
        <f>Jablonné!$C$2</f>
        <v>Jablonné</v>
      </c>
      <c r="D59" s="30" t="str">
        <f t="shared" si="2"/>
        <v> 2:26.91</v>
      </c>
      <c r="F59" s="30">
        <v>5</v>
      </c>
      <c r="G59" s="30" t="s">
        <v>150</v>
      </c>
    </row>
    <row r="60" spans="1:7" ht="22.5">
      <c r="A60" s="30">
        <v>5</v>
      </c>
      <c r="B60" s="30" t="str">
        <f>+Jablonné!$B$15</f>
        <v>Hubálek Max</v>
      </c>
      <c r="C60" s="30" t="str">
        <f>Jablonné!$C$2</f>
        <v>Jablonné</v>
      </c>
      <c r="D60" s="30" t="str">
        <f t="shared" si="2"/>
        <v> 2:31.54</v>
      </c>
      <c r="F60" s="30">
        <v>28</v>
      </c>
      <c r="G60" s="30" t="s">
        <v>151</v>
      </c>
    </row>
    <row r="61" spans="1:7" ht="22.5">
      <c r="A61" s="30">
        <v>20</v>
      </c>
      <c r="B61" s="30" t="str">
        <f>+Jablonné!$B$16</f>
        <v>Jeníček Vojtěch</v>
      </c>
      <c r="C61" s="30" t="str">
        <f>Jablonné!$C$2</f>
        <v>Jablonné</v>
      </c>
      <c r="D61" s="30" t="str">
        <f t="shared" si="2"/>
        <v> 2:26.08</v>
      </c>
      <c r="F61" s="30">
        <v>2</v>
      </c>
      <c r="G61" s="30" t="s">
        <v>152</v>
      </c>
    </row>
    <row r="62" spans="1:7" ht="22.5">
      <c r="A62" s="30">
        <v>28</v>
      </c>
      <c r="B62" s="30" t="str">
        <f>+Jablonné!$B$17</f>
        <v>Jeníček Matěj</v>
      </c>
      <c r="C62" s="30" t="str">
        <f>Jablonné!$C$2</f>
        <v>Jablonné</v>
      </c>
      <c r="D62" s="30" t="str">
        <f t="shared" si="2"/>
        <v> 2:37.15</v>
      </c>
      <c r="F62" s="30">
        <v>61</v>
      </c>
      <c r="G62" s="30" t="s">
        <v>153</v>
      </c>
    </row>
  </sheetData>
  <sheetProtection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20" max="3" man="1"/>
    <brk id="4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50" zoomScaleNormal="70" zoomScaleSheetLayoutView="50" zoomScalePageLayoutView="0" workbookViewId="0" topLeftCell="A36">
      <selection activeCell="D72" sqref="D72"/>
    </sheetView>
  </sheetViews>
  <sheetFormatPr defaultColWidth="22.28125" defaultRowHeight="12.75"/>
  <cols>
    <col min="1" max="1" width="10.421875" style="30" bestFit="1" customWidth="1"/>
    <col min="2" max="2" width="39.421875" style="30" customWidth="1"/>
    <col min="3" max="3" width="29.8515625" style="30" bestFit="1" customWidth="1"/>
    <col min="4" max="16384" width="22.28125" style="30" customWidth="1"/>
  </cols>
  <sheetData>
    <row r="1" spans="1:4" ht="22.5">
      <c r="A1" s="31" t="s">
        <v>31</v>
      </c>
      <c r="B1" s="31" t="s">
        <v>17</v>
      </c>
      <c r="C1" s="31" t="s">
        <v>0</v>
      </c>
      <c r="D1" s="31"/>
    </row>
    <row r="2" spans="1:4" ht="22.5">
      <c r="A2" s="31">
        <v>1</v>
      </c>
      <c r="B2" s="31" t="str">
        <f>+MT!$B$5</f>
        <v>Petr Adam</v>
      </c>
      <c r="C2" s="31" t="str">
        <f>MT!$C$2</f>
        <v>Moravská Třebová</v>
      </c>
      <c r="D2" s="31">
        <v>10.06</v>
      </c>
    </row>
    <row r="3" spans="1:4" ht="22.5">
      <c r="A3" s="31">
        <v>2</v>
      </c>
      <c r="B3" s="31" t="str">
        <f>+Žamberk!$B$5</f>
        <v>Jansa matěj</v>
      </c>
      <c r="C3" s="31" t="str">
        <f>Žamberk!$C$2</f>
        <v>Žamberk</v>
      </c>
      <c r="D3" s="31">
        <v>10.4</v>
      </c>
    </row>
    <row r="4" spans="1:4" ht="22.5">
      <c r="A4" s="31">
        <v>3</v>
      </c>
      <c r="B4" s="31" t="str">
        <f>+Lanškroun!$B$5</f>
        <v>Heger Šimon</v>
      </c>
      <c r="C4" s="31" t="str">
        <f>Lanškroun!$C$2</f>
        <v>Lanškroun</v>
      </c>
      <c r="D4" s="31">
        <v>8.97</v>
      </c>
    </row>
    <row r="5" spans="1:4" ht="22.5">
      <c r="A5" s="31">
        <v>4</v>
      </c>
      <c r="B5" s="31" t="str">
        <f>+Iscarex!$B$5</f>
        <v>Kumpošt Radovan</v>
      </c>
      <c r="C5" s="31" t="str">
        <f>Iscarex!$C$2</f>
        <v>ISCAREX</v>
      </c>
      <c r="D5" s="31">
        <v>9.77</v>
      </c>
    </row>
    <row r="6" spans="1:4" ht="22.5">
      <c r="A6" s="31">
        <v>5</v>
      </c>
      <c r="B6" s="31" t="str">
        <f>+Polička!$B$5</f>
        <v>Král Vojtěch</v>
      </c>
      <c r="C6" s="31" t="str">
        <f>Polička!$C$2</f>
        <v>Polička</v>
      </c>
      <c r="D6" s="31">
        <v>10.04</v>
      </c>
    </row>
    <row r="7" spans="1:4" ht="22.5">
      <c r="A7" s="31">
        <v>6</v>
      </c>
      <c r="B7" s="31" t="str">
        <f>+Svitavy!$B$5</f>
        <v>Jindřich Vyroubal</v>
      </c>
      <c r="C7" s="31" t="str">
        <f>Svitavy!$C$2</f>
        <v>Svitavy</v>
      </c>
      <c r="D7" s="31">
        <v>9.76</v>
      </c>
    </row>
    <row r="8" spans="1:4" ht="22.5">
      <c r="A8" s="31">
        <v>7</v>
      </c>
      <c r="B8" s="31" t="str">
        <f>+'Dl.Třeb'!$B$5</f>
        <v>Tobiáš Seknička</v>
      </c>
      <c r="C8" s="31" t="str">
        <f>'Dl.Třeb'!$C$2</f>
        <v>Dlouhá Třebová</v>
      </c>
      <c r="D8" s="31">
        <v>9.56</v>
      </c>
    </row>
    <row r="9" spans="1:4" ht="22.5">
      <c r="A9" s="31">
        <v>8</v>
      </c>
      <c r="B9" s="31" t="str">
        <f>+Ústí!$B$5</f>
        <v>Vacek Jiří</v>
      </c>
      <c r="C9" s="31" t="str">
        <f>Ústí!$C$2</f>
        <v>Ústí nad Orlicí</v>
      </c>
      <c r="D9" s="31">
        <v>9.28</v>
      </c>
    </row>
    <row r="10" spans="1:4" ht="22.5">
      <c r="A10" s="31"/>
      <c r="B10" s="31"/>
      <c r="C10" s="31"/>
      <c r="D10" s="31"/>
    </row>
    <row r="11" spans="1:4" ht="22.5">
      <c r="A11" s="31"/>
      <c r="B11" s="31">
        <v>2</v>
      </c>
      <c r="C11" s="31"/>
      <c r="D11" s="31"/>
    </row>
    <row r="12" spans="1:4" ht="22.5">
      <c r="A12" s="31">
        <v>1</v>
      </c>
      <c r="B12" s="31" t="str">
        <f>+Jablonné!$B$5</f>
        <v>Černohous Vít</v>
      </c>
      <c r="C12" s="31" t="str">
        <f>Jablonné!$C$2</f>
        <v>Jablonné</v>
      </c>
      <c r="D12" s="31">
        <v>10.93</v>
      </c>
    </row>
    <row r="13" spans="1:4" ht="22.5">
      <c r="A13" s="31">
        <v>2</v>
      </c>
      <c r="B13" s="31" t="str">
        <f>+MT!$B$6</f>
        <v>Kučera Jakub</v>
      </c>
      <c r="C13" s="31" t="str">
        <f>MT!$C$2</f>
        <v>Moravská Třebová</v>
      </c>
      <c r="D13" s="31">
        <v>10.46</v>
      </c>
    </row>
    <row r="14" spans="1:4" ht="22.5">
      <c r="A14" s="31">
        <v>3</v>
      </c>
      <c r="B14" s="31" t="str">
        <f>+Žamberk!$B$6</f>
        <v>Pachel Jiří</v>
      </c>
      <c r="C14" s="31" t="str">
        <f>Žamberk!$C$2</f>
        <v>Žamberk</v>
      </c>
      <c r="D14" s="31">
        <v>10.69</v>
      </c>
    </row>
    <row r="15" spans="1:4" ht="22.5">
      <c r="A15" s="31">
        <v>4</v>
      </c>
      <c r="B15" s="31" t="str">
        <f>+Lanškroun!$B$6</f>
        <v>Zajíček Vojtěch</v>
      </c>
      <c r="C15" s="31" t="str">
        <f>Lanškroun!$C$2</f>
        <v>Lanškroun</v>
      </c>
      <c r="D15" s="31">
        <v>9.6</v>
      </c>
    </row>
    <row r="16" spans="1:4" ht="22.5">
      <c r="A16" s="31">
        <v>5</v>
      </c>
      <c r="B16" s="31" t="str">
        <f>+Iscarex!$B$6</f>
        <v>Černý Adam</v>
      </c>
      <c r="C16" s="31" t="str">
        <f>Iscarex!$C$2</f>
        <v>ISCAREX</v>
      </c>
      <c r="D16" s="31">
        <v>10.08</v>
      </c>
    </row>
    <row r="17" spans="1:4" ht="22.5">
      <c r="A17" s="31">
        <v>6</v>
      </c>
      <c r="B17" s="31" t="str">
        <f>+Polička!$B$6</f>
        <v>Švejda Jáchym</v>
      </c>
      <c r="C17" s="31" t="str">
        <f>Polička!$C$2</f>
        <v>Polička</v>
      </c>
      <c r="D17" s="31">
        <v>10.77</v>
      </c>
    </row>
    <row r="18" spans="1:4" ht="22.5">
      <c r="A18" s="31">
        <v>7</v>
      </c>
      <c r="B18" s="31" t="str">
        <f>+Svitavy!$B$6</f>
        <v>Šmíd Vojtěch</v>
      </c>
      <c r="C18" s="31" t="str">
        <f>Svitavy!$C$2</f>
        <v>Svitavy</v>
      </c>
      <c r="D18" s="31">
        <v>9.08</v>
      </c>
    </row>
    <row r="19" spans="1:4" ht="22.5">
      <c r="A19" s="31">
        <v>8</v>
      </c>
      <c r="B19" s="31" t="str">
        <f>+'Dl.Třeb'!$B$6</f>
        <v>Daniel Razým</v>
      </c>
      <c r="C19" s="31" t="str">
        <f>'Dl.Třeb'!$C$2</f>
        <v>Dlouhá Třebová</v>
      </c>
      <c r="D19" s="31">
        <v>9.72</v>
      </c>
    </row>
    <row r="20" spans="1:4" ht="22.5">
      <c r="A20" s="31"/>
      <c r="B20" s="31"/>
      <c r="C20" s="31"/>
      <c r="D20" s="31"/>
    </row>
    <row r="21" spans="1:4" ht="22.5">
      <c r="A21" s="31"/>
      <c r="B21" s="31">
        <v>3</v>
      </c>
      <c r="C21" s="31"/>
      <c r="D21" s="31"/>
    </row>
    <row r="22" spans="1:4" ht="22.5">
      <c r="A22" s="31">
        <v>1</v>
      </c>
      <c r="B22" s="31" t="str">
        <f>+Ústí!$B$6</f>
        <v>Ripka Jakub</v>
      </c>
      <c r="C22" s="31" t="str">
        <f>Ústí!$C$2</f>
        <v>Ústí nad Orlicí</v>
      </c>
      <c r="D22" s="31">
        <v>9.25</v>
      </c>
    </row>
    <row r="23" spans="1:4" ht="22.5">
      <c r="A23" s="31">
        <v>2</v>
      </c>
      <c r="B23" s="31" t="str">
        <f>+Jablonné!$B$6</f>
        <v>Fišer Jan</v>
      </c>
      <c r="C23" s="31" t="str">
        <f>Jablonné!$C$2</f>
        <v>Jablonné</v>
      </c>
      <c r="D23" s="31">
        <v>11.4</v>
      </c>
    </row>
    <row r="24" spans="1:4" ht="22.5">
      <c r="A24" s="31">
        <v>3</v>
      </c>
      <c r="B24" s="31" t="str">
        <f>+MT!$B$7</f>
        <v>Holík Jakub</v>
      </c>
      <c r="C24" s="31" t="str">
        <f>MT!$C$2</f>
        <v>Moravská Třebová</v>
      </c>
      <c r="D24" s="31">
        <v>10.42</v>
      </c>
    </row>
    <row r="25" spans="1:4" ht="22.5">
      <c r="A25" s="31">
        <v>4</v>
      </c>
      <c r="B25" s="31" t="str">
        <f>+Žamberk!$B$7</f>
        <v>Tobiška Václav</v>
      </c>
      <c r="C25" s="31" t="str">
        <f>Žamberk!$C$2</f>
        <v>Žamberk</v>
      </c>
      <c r="D25" s="31">
        <v>10.71</v>
      </c>
    </row>
    <row r="26" spans="1:4" ht="22.5">
      <c r="A26" s="31">
        <v>5</v>
      </c>
      <c r="B26" s="31" t="str">
        <f>+Lanškroun!$B$7</f>
        <v>Špatenka Matěj</v>
      </c>
      <c r="C26" s="31" t="str">
        <f>Lanškroun!$C$2</f>
        <v>Lanškroun</v>
      </c>
      <c r="D26" s="31">
        <v>9.63</v>
      </c>
    </row>
    <row r="27" spans="1:4" ht="22.5">
      <c r="A27" s="31">
        <v>6</v>
      </c>
      <c r="B27" s="31" t="str">
        <f>+Iscarex!$B$7</f>
        <v>Rybička Dominik</v>
      </c>
      <c r="C27" s="31" t="str">
        <f>Iscarex!$C$2</f>
        <v>ISCAREX</v>
      </c>
      <c r="D27" s="31">
        <v>10.24</v>
      </c>
    </row>
    <row r="28" spans="1:4" ht="22.5">
      <c r="A28" s="31">
        <v>7</v>
      </c>
      <c r="B28" s="31" t="str">
        <f>+Polička!$B$7</f>
        <v>Šafář Tomáš</v>
      </c>
      <c r="C28" s="31" t="str">
        <f>Polička!$C$2</f>
        <v>Polička</v>
      </c>
      <c r="D28" s="31">
        <v>11.22</v>
      </c>
    </row>
    <row r="29" spans="1:4" ht="22.5">
      <c r="A29" s="31">
        <v>8</v>
      </c>
      <c r="B29" s="31" t="str">
        <f>+Svitavy!$B$7</f>
        <v>Karpeles Michael</v>
      </c>
      <c r="C29" s="31" t="str">
        <f>Svitavy!$C$2</f>
        <v>Svitavy</v>
      </c>
      <c r="D29" s="31">
        <v>10.41</v>
      </c>
    </row>
    <row r="30" spans="1:4" ht="22.5">
      <c r="A30" s="31"/>
      <c r="B30" s="31"/>
      <c r="C30" s="31"/>
      <c r="D30" s="31"/>
    </row>
    <row r="31" spans="1:4" ht="22.5">
      <c r="A31" s="31"/>
      <c r="B31" s="31">
        <v>4</v>
      </c>
      <c r="C31" s="31"/>
      <c r="D31" s="31"/>
    </row>
    <row r="32" spans="1:4" ht="22.5">
      <c r="A32" s="31">
        <v>1</v>
      </c>
      <c r="B32" s="31" t="str">
        <f>+'Dl.Třeb'!$B$7</f>
        <v>Dominik Víťazka</v>
      </c>
      <c r="C32" s="31" t="str">
        <f>'Dl.Třeb'!$C$2</f>
        <v>Dlouhá Třebová</v>
      </c>
      <c r="D32" s="31">
        <v>10.2</v>
      </c>
    </row>
    <row r="33" spans="1:4" ht="22.5">
      <c r="A33" s="31">
        <v>2</v>
      </c>
      <c r="B33" s="31" t="str">
        <f>+Ústí!$B$7</f>
        <v>Šmíd Čeněk</v>
      </c>
      <c r="C33" s="31" t="str">
        <f>Ústí!$C$2</f>
        <v>Ústí nad Orlicí</v>
      </c>
      <c r="D33" s="31">
        <v>10.16</v>
      </c>
    </row>
    <row r="34" spans="1:4" ht="22.5">
      <c r="A34" s="31">
        <v>3</v>
      </c>
      <c r="B34" s="31" t="str">
        <f>+Jablonné!$B$7</f>
        <v>Hanuš Adam</v>
      </c>
      <c r="C34" s="31" t="str">
        <f>Jablonné!$C$2</f>
        <v>Jablonné</v>
      </c>
      <c r="D34" s="31">
        <v>10.31</v>
      </c>
    </row>
    <row r="35" spans="1:4" ht="22.5">
      <c r="A35" s="31">
        <v>4</v>
      </c>
      <c r="B35" s="31" t="str">
        <f>+MT!$B$8</f>
        <v>Kaláb Ondřej</v>
      </c>
      <c r="C35" s="31" t="str">
        <f>MT!$C$2</f>
        <v>Moravská Třebová</v>
      </c>
      <c r="D35" s="31">
        <v>10.93</v>
      </c>
    </row>
    <row r="36" spans="1:4" ht="22.5">
      <c r="A36" s="31">
        <v>5</v>
      </c>
      <c r="B36" s="31" t="str">
        <f>+Žamberk!$B$8</f>
        <v>Martinec Vojtěch</v>
      </c>
      <c r="C36" s="31" t="str">
        <f>Žamberk!$C$2</f>
        <v>Žamberk</v>
      </c>
      <c r="D36" s="31">
        <v>9.6</v>
      </c>
    </row>
    <row r="37" spans="1:4" ht="22.5">
      <c r="A37" s="31">
        <v>6</v>
      </c>
      <c r="B37" s="31" t="str">
        <f>+Lanškroun!$B$8</f>
        <v>Resler Filip</v>
      </c>
      <c r="C37" s="31" t="str">
        <f>Lanškroun!$C$2</f>
        <v>Lanškroun</v>
      </c>
      <c r="D37" s="31">
        <v>10.64</v>
      </c>
    </row>
    <row r="38" spans="1:4" ht="22.5">
      <c r="A38" s="31">
        <v>7</v>
      </c>
      <c r="B38" s="31" t="str">
        <f>+Iscarex!$B$8</f>
        <v>Pirkl Vít</v>
      </c>
      <c r="C38" s="31" t="str">
        <f>Iscarex!$C$2</f>
        <v>ISCAREX</v>
      </c>
      <c r="D38" s="31">
        <v>10.4</v>
      </c>
    </row>
    <row r="39" spans="1:4" ht="22.5">
      <c r="A39" s="31">
        <v>8</v>
      </c>
      <c r="B39" s="31" t="str">
        <f>+Polička!$B$8</f>
        <v>Šafář Adam</v>
      </c>
      <c r="C39" s="31" t="str">
        <f>Polička!$C$2</f>
        <v>Polička</v>
      </c>
      <c r="D39" s="31">
        <v>13.07</v>
      </c>
    </row>
    <row r="40" spans="1:4" ht="22.5">
      <c r="A40" s="31"/>
      <c r="B40" s="31">
        <v>5</v>
      </c>
      <c r="C40" s="31"/>
      <c r="D40" s="31"/>
    </row>
    <row r="41" spans="1:4" ht="22.5">
      <c r="A41" s="31">
        <v>1</v>
      </c>
      <c r="B41" s="31" t="str">
        <f>+Svitavy!$B$8</f>
        <v>Vojtěch FRANC</v>
      </c>
      <c r="C41" s="31" t="str">
        <f>Svitavy!$C$2</f>
        <v>Svitavy</v>
      </c>
      <c r="D41" s="31">
        <v>10.76</v>
      </c>
    </row>
    <row r="42" spans="1:4" ht="22.5">
      <c r="A42" s="31">
        <v>2</v>
      </c>
      <c r="B42" s="31" t="str">
        <f>+'Dl.Třeb'!$B$8</f>
        <v>Vít Ducháček</v>
      </c>
      <c r="C42" s="31" t="str">
        <f>'Dl.Třeb'!$C$2</f>
        <v>Dlouhá Třebová</v>
      </c>
      <c r="D42" s="31">
        <v>9.88</v>
      </c>
    </row>
    <row r="43" spans="1:4" ht="22.5">
      <c r="A43" s="31">
        <v>3</v>
      </c>
      <c r="B43" s="31" t="str">
        <f>+Ústí!$B$8</f>
        <v>Šimek František</v>
      </c>
      <c r="C43" s="31" t="str">
        <f>Ústí!$C$2</f>
        <v>Ústí nad Orlicí</v>
      </c>
      <c r="D43" s="31">
        <v>11.42</v>
      </c>
    </row>
    <row r="44" spans="1:4" ht="22.5">
      <c r="A44" s="31">
        <v>4</v>
      </c>
      <c r="B44" s="31" t="str">
        <f>+Jablonné!$B$8</f>
        <v>Havlena Tadeáš</v>
      </c>
      <c r="C44" s="31" t="str">
        <f>Jablonné!$C$2</f>
        <v>Jablonné</v>
      </c>
      <c r="D44" s="31">
        <v>9.62</v>
      </c>
    </row>
    <row r="45" spans="1:4" ht="22.5">
      <c r="A45" s="31">
        <v>5</v>
      </c>
      <c r="B45" s="31" t="str">
        <f>+MT!$B$9</f>
        <v>MS - Holík Josef</v>
      </c>
      <c r="C45" s="31" t="str">
        <f>MT!$C$2</f>
        <v>Moravská Třebová</v>
      </c>
      <c r="D45" s="31">
        <v>11.39</v>
      </c>
    </row>
    <row r="46" spans="1:4" ht="22.5">
      <c r="A46" s="31">
        <v>7</v>
      </c>
      <c r="B46" s="31" t="str">
        <f>+Lanškroun!$B$9</f>
        <v>Miškolci Tadeáš</v>
      </c>
      <c r="C46" s="31" t="str">
        <f>Lanškroun!$C$2</f>
        <v>Lanškroun</v>
      </c>
      <c r="D46" s="31">
        <v>11.25</v>
      </c>
    </row>
    <row r="47" spans="1:4" ht="22.5">
      <c r="A47" s="31">
        <v>8</v>
      </c>
      <c r="B47" s="31" t="str">
        <f>+Iscarex!$B$9</f>
        <v>Hanik Alex</v>
      </c>
      <c r="C47" s="31" t="str">
        <f>Iscarex!$C$2</f>
        <v>ISCAREX</v>
      </c>
      <c r="D47" s="31">
        <v>10.94</v>
      </c>
    </row>
    <row r="48" spans="1:4" ht="22.5">
      <c r="A48" s="31"/>
      <c r="B48" s="31"/>
      <c r="C48" s="31"/>
      <c r="D48" s="31"/>
    </row>
    <row r="49" spans="1:4" ht="22.5">
      <c r="A49" s="31"/>
      <c r="B49" s="31">
        <v>6</v>
      </c>
      <c r="C49" s="31"/>
      <c r="D49" s="31"/>
    </row>
    <row r="50" spans="1:4" ht="22.5">
      <c r="A50" s="31">
        <v>1</v>
      </c>
      <c r="B50" s="31" t="str">
        <f>+Svitavy!$B$9</f>
        <v>Lukáš MAREK</v>
      </c>
      <c r="C50" s="31" t="str">
        <f>Svitavy!$C$2</f>
        <v>Svitavy</v>
      </c>
      <c r="D50" s="31">
        <v>10.12</v>
      </c>
    </row>
    <row r="51" spans="1:4" ht="22.5">
      <c r="A51" s="31">
        <v>2</v>
      </c>
      <c r="B51" s="31" t="str">
        <f>+'Dl.Třeb'!$B$9</f>
        <v>Matyáš Razým</v>
      </c>
      <c r="C51" s="31" t="str">
        <f>'Dl.Třeb'!$C$2</f>
        <v>Dlouhá Třebová</v>
      </c>
      <c r="D51" s="31">
        <v>10.25</v>
      </c>
    </row>
    <row r="52" spans="1:4" ht="22.5">
      <c r="A52" s="31">
        <v>3</v>
      </c>
      <c r="B52" s="31" t="str">
        <f>+Ústí!$B$9</f>
        <v>Vacek Václav</v>
      </c>
      <c r="C52" s="31" t="str">
        <f>Ústí!$C$2</f>
        <v>Ústí nad Orlicí</v>
      </c>
      <c r="D52" s="31">
        <v>11.92</v>
      </c>
    </row>
    <row r="53" spans="1:4" ht="22.5">
      <c r="A53" s="31">
        <v>4</v>
      </c>
      <c r="B53" s="31" t="str">
        <f>+Jablonné!$B$9</f>
        <v>Hanus Kryštof</v>
      </c>
      <c r="C53" s="31" t="str">
        <f>Jablonné!$C$2</f>
        <v>Jablonné</v>
      </c>
      <c r="D53" s="31">
        <v>11.49</v>
      </c>
    </row>
    <row r="54" spans="1:4" ht="22.5">
      <c r="A54" s="31">
        <v>5</v>
      </c>
      <c r="B54" s="31" t="str">
        <f>+Lanškroun!$B$10</f>
        <v>Váně Jakub</v>
      </c>
      <c r="C54" s="31" t="str">
        <f>Lanškroun!$C$2</f>
        <v>Lanškroun</v>
      </c>
      <c r="D54" s="31">
        <v>11.23</v>
      </c>
    </row>
    <row r="55" spans="1:4" ht="22.5">
      <c r="A55" s="31">
        <v>6</v>
      </c>
      <c r="B55" s="31" t="str">
        <f>+Iscarex!$B$10</f>
        <v>Kouba Radim</v>
      </c>
      <c r="C55" s="31" t="str">
        <f>Iscarex!$C$2</f>
        <v>ISCAREX</v>
      </c>
      <c r="D55" s="31">
        <v>11.32</v>
      </c>
    </row>
    <row r="56" spans="1:4" ht="22.5">
      <c r="A56" s="31">
        <v>7</v>
      </c>
      <c r="B56" s="31" t="str">
        <f>+'Dl.Třeb'!$B$10</f>
        <v>David Kašpar</v>
      </c>
      <c r="C56" s="31" t="str">
        <f>'Dl.Třeb'!$C$2</f>
        <v>Dlouhá Třebová</v>
      </c>
      <c r="D56" s="31">
        <v>10.52</v>
      </c>
    </row>
    <row r="57" spans="1:4" ht="22.5">
      <c r="A57" s="31">
        <v>8</v>
      </c>
      <c r="B57" s="31" t="str">
        <f>+Ústí!$B$10</f>
        <v>Blaško Jan</v>
      </c>
      <c r="C57" s="31" t="str">
        <f>Ústí!$C$2</f>
        <v>Ústí nad Orlicí</v>
      </c>
      <c r="D57" s="31">
        <v>10.22</v>
      </c>
    </row>
    <row r="58" spans="1:4" ht="22.5">
      <c r="A58" s="31"/>
      <c r="B58" s="31"/>
      <c r="C58" s="31"/>
      <c r="D58" s="31"/>
    </row>
    <row r="59" spans="1:4" ht="22.5">
      <c r="A59" s="31"/>
      <c r="B59" s="31">
        <v>7</v>
      </c>
      <c r="C59" s="31"/>
      <c r="D59" s="31"/>
    </row>
    <row r="60" spans="1:4" ht="22.5">
      <c r="A60" s="31">
        <v>1</v>
      </c>
      <c r="B60" s="31" t="str">
        <f>+Jablonné!$B$10</f>
        <v>Mareš Ondřej</v>
      </c>
      <c r="C60" s="31" t="str">
        <f>Jablonné!$C$2</f>
        <v>Jablonné</v>
      </c>
      <c r="D60" s="31">
        <v>11.14</v>
      </c>
    </row>
    <row r="61" spans="1:4" ht="22.5">
      <c r="A61" s="31">
        <v>2</v>
      </c>
      <c r="B61" s="31" t="str">
        <f>+Lanškroun!$B$11</f>
        <v>Oliva Pavel</v>
      </c>
      <c r="C61" s="31" t="str">
        <f>Lanškroun!$C$2</f>
        <v>Lanškroun</v>
      </c>
      <c r="D61" s="31">
        <v>10.93</v>
      </c>
    </row>
    <row r="62" spans="1:4" ht="22.5">
      <c r="A62" s="31">
        <v>3</v>
      </c>
      <c r="B62" s="31" t="str">
        <f>+Iscarex!$B$11</f>
        <v>Brusenbauch Alan</v>
      </c>
      <c r="C62" s="31" t="str">
        <f>Iscarex!$C$2</f>
        <v>ISCAREX</v>
      </c>
      <c r="D62" s="31">
        <v>10.86</v>
      </c>
    </row>
    <row r="63" spans="1:4" ht="22.5">
      <c r="A63" s="31">
        <v>4</v>
      </c>
      <c r="B63" s="31" t="str">
        <f>+Jablonné!$B$11</f>
        <v>Vaníček Ondřej</v>
      </c>
      <c r="C63" s="31" t="str">
        <f>Jablonné!$C$2</f>
        <v>Jablonné</v>
      </c>
      <c r="D63" s="31">
        <v>10.62</v>
      </c>
    </row>
    <row r="64" spans="1:4" ht="22.5">
      <c r="A64" s="31">
        <v>5</v>
      </c>
      <c r="B64" s="31" t="str">
        <f>+Jablonné!$B$12</f>
        <v>Stejskal Adam</v>
      </c>
      <c r="C64" s="31" t="str">
        <f>Jablonné!$C$2</f>
        <v>Jablonné</v>
      </c>
      <c r="D64" s="31">
        <v>11.49</v>
      </c>
    </row>
    <row r="65" spans="1:4" ht="22.5">
      <c r="A65" s="31"/>
      <c r="B65" s="31"/>
      <c r="C65" s="31"/>
      <c r="D65" s="31"/>
    </row>
    <row r="66" spans="1:4" ht="22.5">
      <c r="A66" s="31"/>
      <c r="B66" s="31">
        <v>8</v>
      </c>
      <c r="C66" s="31"/>
      <c r="D66" s="31"/>
    </row>
    <row r="67" spans="1:4" ht="22.5">
      <c r="A67" s="31">
        <v>1</v>
      </c>
      <c r="B67" s="31" t="str">
        <f>+Jablonné!$B$13</f>
        <v>Pondělíček Kryštof</v>
      </c>
      <c r="C67" s="31" t="str">
        <f>Jablonné!$C$2</f>
        <v>Jablonné</v>
      </c>
      <c r="D67" s="31">
        <v>11.08</v>
      </c>
    </row>
    <row r="68" spans="1:4" ht="22.5">
      <c r="A68" s="31">
        <v>2</v>
      </c>
      <c r="B68" s="31" t="str">
        <f>+Jablonné!$B$14</f>
        <v>Stejskal Petr</v>
      </c>
      <c r="C68" s="31" t="str">
        <f>Jablonné!$C$2</f>
        <v>Jablonné</v>
      </c>
      <c r="D68" s="31">
        <v>12.18</v>
      </c>
    </row>
    <row r="69" spans="1:4" ht="22.5">
      <c r="A69" s="31">
        <v>3</v>
      </c>
      <c r="B69" s="31" t="str">
        <f>+Jablonné!$B$15</f>
        <v>Hubálek Max</v>
      </c>
      <c r="C69" s="31" t="str">
        <f>Jablonné!$C$2</f>
        <v>Jablonné</v>
      </c>
      <c r="D69" s="31">
        <v>11.55</v>
      </c>
    </row>
    <row r="70" spans="1:4" ht="22.5">
      <c r="A70" s="31">
        <v>4</v>
      </c>
      <c r="B70" s="31" t="str">
        <f>+Jablonné!$B$16</f>
        <v>Jeníček Vojtěch</v>
      </c>
      <c r="C70" s="31" t="str">
        <f>Jablonné!$C$2</f>
        <v>Jablonné</v>
      </c>
      <c r="D70" s="31">
        <v>10.82</v>
      </c>
    </row>
    <row r="71" spans="1:4" ht="22.5">
      <c r="A71" s="31">
        <v>5</v>
      </c>
      <c r="B71" s="31" t="str">
        <f>+Jablonné!$B$17</f>
        <v>Jeníček Matěj</v>
      </c>
      <c r="C71" s="31" t="str">
        <f>Jablonné!$C$2</f>
        <v>Jablonné</v>
      </c>
      <c r="D71" s="31">
        <v>12.08</v>
      </c>
    </row>
  </sheetData>
  <sheetProtection/>
  <printOptions/>
  <pageMargins left="0.25" right="0.25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A3" sqref="A3:Q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7</v>
      </c>
      <c r="C2" s="7" t="s">
        <v>29</v>
      </c>
    </row>
    <row r="3" spans="1:17" ht="20.25" customHeight="1">
      <c r="A3" s="37"/>
      <c r="B3" s="10" t="s">
        <v>8</v>
      </c>
      <c r="C3" s="10" t="s">
        <v>9</v>
      </c>
      <c r="D3" s="38" t="s">
        <v>10</v>
      </c>
      <c r="E3" s="38" t="s">
        <v>11</v>
      </c>
      <c r="F3" s="33" t="s">
        <v>12</v>
      </c>
      <c r="G3" s="34" t="s">
        <v>13</v>
      </c>
      <c r="H3" s="34"/>
      <c r="I3" s="34"/>
      <c r="J3" s="10"/>
      <c r="K3" s="33" t="s">
        <v>12</v>
      </c>
      <c r="L3" s="34" t="s">
        <v>14</v>
      </c>
      <c r="M3" s="33" t="s">
        <v>12</v>
      </c>
      <c r="N3" s="34" t="s">
        <v>15</v>
      </c>
      <c r="O3" s="33" t="s">
        <v>12</v>
      </c>
      <c r="P3" s="10" t="s">
        <v>16</v>
      </c>
      <c r="Q3" s="11" t="s">
        <v>12</v>
      </c>
    </row>
    <row r="4" spans="1:17" ht="20.25">
      <c r="A4" s="37"/>
      <c r="B4" s="10" t="s">
        <v>17</v>
      </c>
      <c r="C4" s="10" t="s">
        <v>18</v>
      </c>
      <c r="D4" s="38"/>
      <c r="E4" s="38"/>
      <c r="F4" s="33"/>
      <c r="G4" s="10" t="s">
        <v>19</v>
      </c>
      <c r="H4" s="10" t="s">
        <v>20</v>
      </c>
      <c r="I4" s="10" t="s">
        <v>21</v>
      </c>
      <c r="J4" s="10"/>
      <c r="K4" s="33"/>
      <c r="L4" s="34"/>
      <c r="M4" s="33"/>
      <c r="N4" s="34"/>
      <c r="O4" s="33"/>
      <c r="P4" s="12"/>
      <c r="Q4" s="11" t="s">
        <v>22</v>
      </c>
    </row>
    <row r="5" spans="1:19" ht="42" customHeight="1">
      <c r="A5" s="13">
        <v>1</v>
      </c>
      <c r="B5" s="14" t="s">
        <v>74</v>
      </c>
      <c r="C5" s="15" t="s">
        <v>35</v>
      </c>
      <c r="D5" s="29">
        <f>VLOOKUP(B5,'60'!B:D,3,0)</f>
        <v>9.56</v>
      </c>
      <c r="E5" s="17"/>
      <c r="F5" s="18">
        <f>IF(D5&gt;0,IF(ISERROR(INT((58.015*POWER((11.5-D5),1.81)))),0,INT((58.015*POWER((11.5-D5),1.81)))),IF(ISERROR(VLOOKUP(E5,'60 m ručně'!A:B,2,0)),0,VLOOKUP(E5,'60 m ručně'!A:B,2,0)))</f>
        <v>192</v>
      </c>
      <c r="G5" s="9">
        <v>386</v>
      </c>
      <c r="H5" s="9">
        <v>379</v>
      </c>
      <c r="I5" s="9">
        <v>356</v>
      </c>
      <c r="J5" s="9">
        <f aca="true" t="shared" si="0" ref="J5:J10">MAX(G5:I5)</f>
        <v>386</v>
      </c>
      <c r="K5" s="18">
        <f aca="true" t="shared" si="1" ref="K5:K10">IF(ISERROR(INT((0.14354*POWER((J5-220),1.4)))),0,INT((0.14354*POWER((J5-220),1.4))))</f>
        <v>184</v>
      </c>
      <c r="L5" s="16">
        <v>34.23</v>
      </c>
      <c r="M5" s="18">
        <f aca="true" t="shared" si="2" ref="M5:M10">IF(ISERROR(INT((5.33*POWER((L5-10),1.1)))),0,INT((5.33*POWER((L5-10),1.1))))</f>
        <v>177</v>
      </c>
      <c r="N5" s="26" t="str">
        <f>VLOOKUP(B5,'600'!B:D,3,0)</f>
        <v> 2:03.18</v>
      </c>
      <c r="O5" s="19">
        <f aca="true" t="shared" si="3" ref="O5:O10">+INT(0.19889*POWER((185-S5),1.88))</f>
        <v>463</v>
      </c>
      <c r="P5" s="25">
        <f>_xlfn.RANK.EQ(Q5:Q24,$Q$5:$Q$12)</f>
        <v>1</v>
      </c>
      <c r="Q5" s="18">
        <f aca="true" t="shared" si="4" ref="Q5:Q10">+O5+M5+K5+F5</f>
        <v>1016</v>
      </c>
      <c r="S5" s="32">
        <f aca="true" t="shared" si="5" ref="S5:S10">(MID(N5,2,1)*60)+((MID(N5,4,2)*1)+(MID(N5,7,2)*0.01))</f>
        <v>123.18</v>
      </c>
    </row>
    <row r="6" spans="1:19" ht="42" customHeight="1">
      <c r="A6" s="13">
        <f>+A5+1</f>
        <v>2</v>
      </c>
      <c r="B6" s="14" t="s">
        <v>75</v>
      </c>
      <c r="C6" s="15" t="s">
        <v>34</v>
      </c>
      <c r="D6" s="29">
        <f>VLOOKUP(B6,'60'!B:D,3,0)</f>
        <v>9.72</v>
      </c>
      <c r="E6" s="17"/>
      <c r="F6" s="18">
        <f>IF(D6&gt;0,IF(ISERROR(INT((58.015*POWER((11.5-D6),1.81)))),0,INT((58.015*POWER((11.5-D6),1.81)))),IF(ISERROR(VLOOKUP(E6,'60 m ručně'!A:B,2,0)),0,VLOOKUP(E6,'60 m ručně'!A:B,2,0)))</f>
        <v>164</v>
      </c>
      <c r="G6" s="9"/>
      <c r="H6" s="9">
        <v>318</v>
      </c>
      <c r="I6" s="9">
        <v>348</v>
      </c>
      <c r="J6" s="9">
        <f t="shared" si="0"/>
        <v>348</v>
      </c>
      <c r="K6" s="18">
        <f t="shared" si="1"/>
        <v>127</v>
      </c>
      <c r="L6" s="16">
        <v>36.07</v>
      </c>
      <c r="M6" s="18">
        <f t="shared" si="2"/>
        <v>192</v>
      </c>
      <c r="N6" s="26" t="str">
        <f>VLOOKUP(B6,'600'!B:D,3,0)</f>
        <v> 2:06.11</v>
      </c>
      <c r="O6" s="19">
        <f t="shared" si="3"/>
        <v>422</v>
      </c>
      <c r="P6" s="25">
        <f>_xlfn.RANK.EQ(Q6:Q12,$Q$5:$Q$12)</f>
        <v>2</v>
      </c>
      <c r="Q6" s="18">
        <f t="shared" si="4"/>
        <v>905</v>
      </c>
      <c r="S6" s="32">
        <f t="shared" si="5"/>
        <v>126.11</v>
      </c>
    </row>
    <row r="7" spans="1:19" ht="42" customHeight="1">
      <c r="A7" s="13">
        <f aca="true" t="shared" si="6" ref="A7:A24">+A6+1</f>
        <v>3</v>
      </c>
      <c r="B7" s="14" t="s">
        <v>76</v>
      </c>
      <c r="C7" s="15" t="s">
        <v>35</v>
      </c>
      <c r="D7" s="29">
        <f>VLOOKUP(B7,'60'!B:D,3,0)</f>
        <v>10.2</v>
      </c>
      <c r="E7" s="17"/>
      <c r="F7" s="18">
        <f>IF(D7&gt;0,IF(ISERROR(INT((58.015*POWER((11.5-D7),1.81)))),0,INT((58.015*POWER((11.5-D7),1.81)))),IF(ISERROR(VLOOKUP(E7,'60 m ručně'!A:B,2,0)),0,VLOOKUP(E7,'60 m ručně'!A:B,2,0)))</f>
        <v>93</v>
      </c>
      <c r="G7" s="9">
        <v>304</v>
      </c>
      <c r="H7" s="9">
        <v>368</v>
      </c>
      <c r="I7" s="9"/>
      <c r="J7" s="9">
        <f t="shared" si="0"/>
        <v>368</v>
      </c>
      <c r="K7" s="18">
        <f t="shared" si="1"/>
        <v>156</v>
      </c>
      <c r="L7" s="16">
        <v>33.64</v>
      </c>
      <c r="M7" s="18">
        <f t="shared" si="2"/>
        <v>172</v>
      </c>
      <c r="N7" s="26" t="str">
        <f>VLOOKUP(B7,'600'!B:D,3,0)</f>
        <v> 2:04.64</v>
      </c>
      <c r="O7" s="19">
        <f t="shared" si="3"/>
        <v>443</v>
      </c>
      <c r="P7" s="25">
        <f>_xlfn.RANK.EQ(Q7:Q12,$Q$5:$Q$12)</f>
        <v>3</v>
      </c>
      <c r="Q7" s="18">
        <f t="shared" si="4"/>
        <v>864</v>
      </c>
      <c r="S7" s="32">
        <f t="shared" si="5"/>
        <v>124.64</v>
      </c>
    </row>
    <row r="8" spans="1:19" ht="42" customHeight="1">
      <c r="A8" s="13">
        <f t="shared" si="6"/>
        <v>4</v>
      </c>
      <c r="B8" s="14" t="s">
        <v>77</v>
      </c>
      <c r="C8" s="15" t="s">
        <v>34</v>
      </c>
      <c r="D8" s="29">
        <f>VLOOKUP(B8,'60'!B:D,3,0)</f>
        <v>9.88</v>
      </c>
      <c r="E8" s="17"/>
      <c r="F8" s="18">
        <f>IF(D8&gt;0,IF(ISERROR(INT((58.015*POWER((11.5-D8),1.81)))),0,INT((58.015*POWER((11.5-D8),1.81)))),IF(ISERROR(VLOOKUP(E8,'60 m ručně'!A:B,2,0)),0,VLOOKUP(E8,'60 m ručně'!A:B,2,0)))</f>
        <v>138</v>
      </c>
      <c r="G8" s="9"/>
      <c r="H8" s="9">
        <v>356</v>
      </c>
      <c r="I8" s="9"/>
      <c r="J8" s="9">
        <f t="shared" si="0"/>
        <v>356</v>
      </c>
      <c r="K8" s="18">
        <f t="shared" si="1"/>
        <v>139</v>
      </c>
      <c r="L8" s="16">
        <v>27.8</v>
      </c>
      <c r="M8" s="18">
        <f t="shared" si="2"/>
        <v>126</v>
      </c>
      <c r="N8" s="26" t="str">
        <f>VLOOKUP(B8,'600'!B:D,3,0)</f>
        <v> 2:11.69</v>
      </c>
      <c r="O8" s="19">
        <f t="shared" si="3"/>
        <v>350</v>
      </c>
      <c r="P8" s="25">
        <f>_xlfn.RANK.EQ(Q8:Q13,$Q$5:$Q$12)</f>
        <v>4</v>
      </c>
      <c r="Q8" s="18">
        <f t="shared" si="4"/>
        <v>753</v>
      </c>
      <c r="S8" s="32">
        <f t="shared" si="5"/>
        <v>131.69</v>
      </c>
    </row>
    <row r="9" spans="1:19" ht="42" customHeight="1">
      <c r="A9" s="13">
        <f t="shared" si="6"/>
        <v>5</v>
      </c>
      <c r="B9" s="14" t="s">
        <v>78</v>
      </c>
      <c r="C9" s="15" t="s">
        <v>38</v>
      </c>
      <c r="D9" s="29">
        <f>VLOOKUP(B9,'60'!B:D,3,0)</f>
        <v>10.25</v>
      </c>
      <c r="E9" s="17"/>
      <c r="F9" s="18">
        <f>IF(D9&gt;0,IF(ISERROR(INT((58.015*POWER((11.5-D9),1.81)))),0,INT((58.015*POWER((11.5-D9),1.81)))),IF(ISERROR(VLOOKUP(E9,'60 m ručně'!A:B,2,0)),0,VLOOKUP(E9,'60 m ručně'!A:B,2,0)))</f>
        <v>86</v>
      </c>
      <c r="G9" s="9"/>
      <c r="H9" s="9">
        <v>304</v>
      </c>
      <c r="I9" s="9"/>
      <c r="J9" s="9">
        <f t="shared" si="0"/>
        <v>304</v>
      </c>
      <c r="K9" s="18">
        <f t="shared" si="1"/>
        <v>70</v>
      </c>
      <c r="L9" s="16">
        <v>24.83</v>
      </c>
      <c r="M9" s="18">
        <f t="shared" si="2"/>
        <v>103</v>
      </c>
      <c r="N9" s="26" t="str">
        <f>VLOOKUP(B9,'600'!B:D,3,0)</f>
        <v> 2:15.27</v>
      </c>
      <c r="O9" s="19">
        <f t="shared" si="3"/>
        <v>307</v>
      </c>
      <c r="P9" s="25">
        <f>_xlfn.RANK.EQ(Q9:Q14,$Q$5:$Q$12)</f>
        <v>5</v>
      </c>
      <c r="Q9" s="18">
        <f t="shared" si="4"/>
        <v>566</v>
      </c>
      <c r="S9" s="32">
        <f t="shared" si="5"/>
        <v>135.27</v>
      </c>
    </row>
    <row r="10" spans="1:19" ht="42" customHeight="1">
      <c r="A10" s="13">
        <f t="shared" si="6"/>
        <v>6</v>
      </c>
      <c r="B10" s="14" t="s">
        <v>79</v>
      </c>
      <c r="C10" s="15" t="s">
        <v>34</v>
      </c>
      <c r="D10" s="29">
        <f>VLOOKUP(B10,'60'!B:D,3,0)</f>
        <v>10.52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55</v>
      </c>
      <c r="G10" s="9">
        <v>301</v>
      </c>
      <c r="H10" s="9"/>
      <c r="I10" s="9">
        <v>248</v>
      </c>
      <c r="J10" s="9">
        <f t="shared" si="0"/>
        <v>301</v>
      </c>
      <c r="K10" s="18">
        <f t="shared" si="1"/>
        <v>67</v>
      </c>
      <c r="L10" s="16">
        <v>28.34</v>
      </c>
      <c r="M10" s="18">
        <f t="shared" si="2"/>
        <v>130</v>
      </c>
      <c r="N10" s="26" t="str">
        <f>VLOOKUP(B10,'600'!B:D,3,0)</f>
        <v> 2:16.93</v>
      </c>
      <c r="O10" s="19">
        <f t="shared" si="3"/>
        <v>288</v>
      </c>
      <c r="P10" s="25">
        <f>_xlfn.RANK.EQ(Q10:Q15,$Q$5:$Q$12)</f>
        <v>6</v>
      </c>
      <c r="Q10" s="18">
        <f t="shared" si="4"/>
        <v>540</v>
      </c>
      <c r="S10" s="32">
        <f t="shared" si="5"/>
        <v>136.93</v>
      </c>
    </row>
    <row r="11" spans="1:17" ht="42" customHeight="1">
      <c r="A11" s="13">
        <f t="shared" si="6"/>
        <v>7</v>
      </c>
      <c r="B11" s="14"/>
      <c r="C11" s="15"/>
      <c r="D11" s="29"/>
      <c r="E11" s="17"/>
      <c r="F11" s="18"/>
      <c r="G11" s="9"/>
      <c r="H11" s="9"/>
      <c r="I11" s="9"/>
      <c r="J11" s="9"/>
      <c r="K11" s="18"/>
      <c r="L11" s="16"/>
      <c r="M11" s="18"/>
      <c r="N11" s="21"/>
      <c r="O11" s="19"/>
      <c r="P11" s="25"/>
      <c r="Q11" s="18"/>
    </row>
    <row r="12" spans="1:17" ht="42" customHeight="1">
      <c r="A12" s="13">
        <f t="shared" si="6"/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1"/>
      <c r="O12" s="19"/>
      <c r="P12" s="25"/>
      <c r="Q12" s="18"/>
    </row>
    <row r="13" spans="1:17" ht="42" customHeight="1">
      <c r="A13" s="13">
        <f t="shared" si="6"/>
        <v>9</v>
      </c>
      <c r="B13" s="14"/>
      <c r="C13" s="20"/>
      <c r="D13" s="29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2.75" customHeight="1">
      <c r="A14" s="13">
        <f t="shared" si="6"/>
        <v>10</v>
      </c>
      <c r="B14" s="14"/>
      <c r="C14" s="20"/>
      <c r="D14" s="29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6"/>
        <v>11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6"/>
        <v>12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6"/>
        <v>13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6"/>
        <v>14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6"/>
        <v>15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6"/>
        <v>16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6"/>
        <v>17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6"/>
        <v>18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6"/>
        <v>19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6"/>
        <v>20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5">
        <f>SUMIF(P5:P24,"&lt;=4",Q5:Q24)</f>
        <v>3538</v>
      </c>
      <c r="Q25" s="35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A5" sqref="A5:Q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7</v>
      </c>
      <c r="C2" s="7" t="s">
        <v>30</v>
      </c>
    </row>
    <row r="3" spans="1:17" ht="20.25" customHeight="1">
      <c r="A3" s="37"/>
      <c r="B3" s="10" t="s">
        <v>8</v>
      </c>
      <c r="C3" s="10" t="s">
        <v>9</v>
      </c>
      <c r="D3" s="38" t="s">
        <v>10</v>
      </c>
      <c r="E3" s="38" t="s">
        <v>11</v>
      </c>
      <c r="F3" s="33" t="s">
        <v>12</v>
      </c>
      <c r="G3" s="34" t="s">
        <v>13</v>
      </c>
      <c r="H3" s="34"/>
      <c r="I3" s="34"/>
      <c r="J3" s="10"/>
      <c r="K3" s="33" t="s">
        <v>12</v>
      </c>
      <c r="L3" s="34" t="s">
        <v>14</v>
      </c>
      <c r="M3" s="33" t="s">
        <v>12</v>
      </c>
      <c r="N3" s="34" t="s">
        <v>15</v>
      </c>
      <c r="O3" s="33" t="s">
        <v>12</v>
      </c>
      <c r="P3" s="10" t="s">
        <v>16</v>
      </c>
      <c r="Q3" s="11" t="s">
        <v>12</v>
      </c>
    </row>
    <row r="4" spans="1:17" ht="20.25">
      <c r="A4" s="37"/>
      <c r="B4" s="10" t="s">
        <v>17</v>
      </c>
      <c r="C4" s="10" t="s">
        <v>18</v>
      </c>
      <c r="D4" s="38"/>
      <c r="E4" s="38"/>
      <c r="F4" s="33"/>
      <c r="G4" s="10" t="s">
        <v>19</v>
      </c>
      <c r="H4" s="10" t="s">
        <v>20</v>
      </c>
      <c r="I4" s="10" t="s">
        <v>21</v>
      </c>
      <c r="J4" s="10"/>
      <c r="K4" s="33"/>
      <c r="L4" s="34"/>
      <c r="M4" s="33"/>
      <c r="N4" s="34"/>
      <c r="O4" s="33"/>
      <c r="P4" s="12"/>
      <c r="Q4" s="11" t="s">
        <v>22</v>
      </c>
    </row>
    <row r="5" spans="1:19" ht="42" customHeight="1">
      <c r="A5" s="13">
        <v>1</v>
      </c>
      <c r="B5" s="14" t="s">
        <v>80</v>
      </c>
      <c r="C5" s="15" t="s">
        <v>34</v>
      </c>
      <c r="D5" s="29">
        <f>VLOOKUP(B5,'60'!B:D,3,0)</f>
        <v>9.77</v>
      </c>
      <c r="E5" s="17"/>
      <c r="F5" s="18">
        <f>IF(D5&gt;0,IF(ISERROR(INT((58.015*POWER((11.5-D5),1.81)))),0,INT((58.015*POWER((11.5-D5),1.81)))),IF(ISERROR(VLOOKUP(E5,'60 m ručně'!A:B,2,0)),0,VLOOKUP(E5,'60 m ručně'!A:B,2,0)))</f>
        <v>156</v>
      </c>
      <c r="G5" s="9">
        <v>286</v>
      </c>
      <c r="H5" s="9">
        <v>347</v>
      </c>
      <c r="I5" s="9">
        <v>345</v>
      </c>
      <c r="J5" s="9">
        <f>MAX(G5:I5)</f>
        <v>347</v>
      </c>
      <c r="K5" s="18">
        <f>IF(ISERROR(INT((0.14354*POWER((J5-220),1.4)))),0,INT((0.14354*POWER((J5-220),1.4))))</f>
        <v>126</v>
      </c>
      <c r="L5" s="16">
        <v>30.98</v>
      </c>
      <c r="M5" s="18">
        <f>IF(ISERROR(INT((5.33*POWER((L5-10),1.1)))),0,INT((5.33*POWER((L5-10),1.1))))</f>
        <v>151</v>
      </c>
      <c r="N5" s="26" t="str">
        <f>VLOOKUP(B5,'600'!B:D,3,0)</f>
        <v> 2:05.98</v>
      </c>
      <c r="O5" s="19">
        <f>+INT(0.19889*POWER((185-S5),1.88))</f>
        <v>424</v>
      </c>
      <c r="P5" s="25">
        <f>_xlfn.RANK.EQ(Q5:Q24,$Q$5:$Q$12)</f>
        <v>1</v>
      </c>
      <c r="Q5" s="18">
        <f>+O5+M5+K5+F5</f>
        <v>857</v>
      </c>
      <c r="S5" s="32">
        <f>(MID(N5,2,1)*60)+((MID(N5,4,2)*1)+(MID(N5,7,2)*0.01))</f>
        <v>125.98</v>
      </c>
    </row>
    <row r="6" spans="1:19" ht="42" customHeight="1">
      <c r="A6" s="13">
        <f>+A5+1</f>
        <v>2</v>
      </c>
      <c r="B6" s="14" t="s">
        <v>81</v>
      </c>
      <c r="C6" s="15" t="s">
        <v>34</v>
      </c>
      <c r="D6" s="29">
        <f>VLOOKUP(B6,'60'!B:D,3,0)</f>
        <v>10.08</v>
      </c>
      <c r="E6" s="17"/>
      <c r="F6" s="18">
        <f>IF(D6&gt;0,IF(ISERROR(INT((58.015*POWER((11.5-D6),1.81)))),0,INT((58.015*POWER((11.5-D6),1.81)))),IF(ISERROR(VLOOKUP(E6,'60 m ručně'!A:B,2,0)),0,VLOOKUP(E6,'60 m ručně'!A:B,2,0)))</f>
        <v>109</v>
      </c>
      <c r="G6" s="9"/>
      <c r="H6" s="9"/>
      <c r="I6" s="9">
        <v>314</v>
      </c>
      <c r="J6" s="9">
        <f aca="true" t="shared" si="0" ref="J6:J11">MAX(G6:I6)</f>
        <v>314</v>
      </c>
      <c r="K6" s="18">
        <f aca="true" t="shared" si="1" ref="K6:K11">IF(ISERROR(INT((0.14354*POWER((J6-220),1.4)))),0,INT((0.14354*POWER((J6-220),1.4))))</f>
        <v>83</v>
      </c>
      <c r="L6" s="16">
        <v>31.64</v>
      </c>
      <c r="M6" s="18">
        <f aca="true" t="shared" si="2" ref="M6:M11">IF(ISERROR(INT((5.33*POWER((L6-10),1.1)))),0,INT((5.33*POWER((L6-10),1.1))))</f>
        <v>156</v>
      </c>
      <c r="N6" s="26" t="str">
        <f>VLOOKUP(B6,'600'!B:D,3,0)</f>
        <v> 2:15.95</v>
      </c>
      <c r="O6" s="19">
        <f aca="true" t="shared" si="3" ref="O6:O11">+INT(0.19889*POWER((185-S6),1.88))</f>
        <v>299</v>
      </c>
      <c r="P6" s="25">
        <f aca="true" t="shared" si="4" ref="P6:P11">_xlfn.RANK.EQ(Q6:Q25,$Q$5:$Q$12)</f>
        <v>3</v>
      </c>
      <c r="Q6" s="18">
        <f aca="true" t="shared" si="5" ref="Q6:Q11">+O6+M6+K6+F6</f>
        <v>647</v>
      </c>
      <c r="S6" s="32">
        <f aca="true" t="shared" si="6" ref="S6:S11">(MID(N6,2,1)*60)+((MID(N6,4,2)*1)+(MID(N6,7,2)*0.01))</f>
        <v>135.95</v>
      </c>
    </row>
    <row r="7" spans="1:19" ht="42" customHeight="1">
      <c r="A7" s="13">
        <f aca="true" t="shared" si="7" ref="A7:A24">+A6+1</f>
        <v>3</v>
      </c>
      <c r="B7" s="14" t="s">
        <v>82</v>
      </c>
      <c r="C7" s="15" t="s">
        <v>35</v>
      </c>
      <c r="D7" s="29">
        <f>VLOOKUP(B7,'60'!B:D,3,0)</f>
        <v>10.24</v>
      </c>
      <c r="E7" s="17"/>
      <c r="F7" s="18">
        <f>IF(D7&gt;0,IF(ISERROR(INT((58.015*POWER((11.5-D7),1.81)))),0,INT((58.015*POWER((11.5-D7),1.81)))),IF(ISERROR(VLOOKUP(E7,'60 m ručně'!A:B,2,0)),0,VLOOKUP(E7,'60 m ručně'!A:B,2,0)))</f>
        <v>88</v>
      </c>
      <c r="G7" s="9">
        <v>384</v>
      </c>
      <c r="H7" s="9">
        <v>317</v>
      </c>
      <c r="I7" s="9">
        <v>242</v>
      </c>
      <c r="J7" s="9">
        <f t="shared" si="0"/>
        <v>384</v>
      </c>
      <c r="K7" s="18">
        <f t="shared" si="1"/>
        <v>181</v>
      </c>
      <c r="L7" s="16">
        <v>29.53</v>
      </c>
      <c r="M7" s="18">
        <f t="shared" si="2"/>
        <v>140</v>
      </c>
      <c r="N7" s="26" t="str">
        <f>VLOOKUP(B7,'600'!B:D,3,0)</f>
        <v> 2:09.77</v>
      </c>
      <c r="O7" s="19">
        <f t="shared" si="3"/>
        <v>374</v>
      </c>
      <c r="P7" s="25">
        <f t="shared" si="4"/>
        <v>2</v>
      </c>
      <c r="Q7" s="18">
        <f t="shared" si="5"/>
        <v>783</v>
      </c>
      <c r="S7" s="32">
        <f t="shared" si="6"/>
        <v>129.77</v>
      </c>
    </row>
    <row r="8" spans="1:19" ht="42" customHeight="1">
      <c r="A8" s="13">
        <f t="shared" si="7"/>
        <v>4</v>
      </c>
      <c r="B8" s="14" t="s">
        <v>83</v>
      </c>
      <c r="C8" s="15" t="s">
        <v>46</v>
      </c>
      <c r="D8" s="29">
        <f>VLOOKUP(B8,'60'!B:D,3,0)</f>
        <v>10.4</v>
      </c>
      <c r="E8" s="17"/>
      <c r="F8" s="18">
        <f>IF(D8&gt;0,IF(ISERROR(INT((58.015*POWER((11.5-D8),1.81)))),0,INT((58.015*POWER((11.5-D8),1.81)))),IF(ISERROR(VLOOKUP(E8,'60 m ručně'!A:B,2,0)),0,VLOOKUP(E8,'60 m ručně'!A:B,2,0)))</f>
        <v>68</v>
      </c>
      <c r="G8" s="9">
        <v>314</v>
      </c>
      <c r="H8" s="9">
        <v>295</v>
      </c>
      <c r="I8" s="9">
        <v>300</v>
      </c>
      <c r="J8" s="9">
        <f t="shared" si="0"/>
        <v>314</v>
      </c>
      <c r="K8" s="18">
        <f t="shared" si="1"/>
        <v>83</v>
      </c>
      <c r="L8" s="16">
        <v>26.55</v>
      </c>
      <c r="M8" s="18">
        <f t="shared" si="2"/>
        <v>116</v>
      </c>
      <c r="N8" s="26" t="str">
        <f>VLOOKUP(B8,'600'!B:D,3,0)</f>
        <v> 2:17.74</v>
      </c>
      <c r="O8" s="19">
        <f t="shared" si="3"/>
        <v>279</v>
      </c>
      <c r="P8" s="25">
        <f t="shared" si="4"/>
        <v>4</v>
      </c>
      <c r="Q8" s="18">
        <f t="shared" si="5"/>
        <v>546</v>
      </c>
      <c r="S8" s="32">
        <f t="shared" si="6"/>
        <v>137.74</v>
      </c>
    </row>
    <row r="9" spans="1:19" ht="42" customHeight="1">
      <c r="A9" s="13">
        <f t="shared" si="7"/>
        <v>5</v>
      </c>
      <c r="B9" s="14" t="s">
        <v>84</v>
      </c>
      <c r="C9" s="15" t="s">
        <v>46</v>
      </c>
      <c r="D9" s="29">
        <f>VLOOKUP(B9,'60'!B:D,3,0)</f>
        <v>10.94</v>
      </c>
      <c r="E9" s="17"/>
      <c r="F9" s="18">
        <f>IF(D9&gt;0,IF(ISERROR(INT((58.015*POWER((11.5-D9),1.81)))),0,INT((58.015*POWER((11.5-D9),1.81)))),IF(ISERROR(VLOOKUP(E9,'60 m ručně'!A:B,2,0)),0,VLOOKUP(E9,'60 m ručně'!A:B,2,0)))</f>
        <v>20</v>
      </c>
      <c r="G9" s="9"/>
      <c r="H9" s="9">
        <v>279</v>
      </c>
      <c r="I9" s="9">
        <v>263</v>
      </c>
      <c r="J9" s="9">
        <f t="shared" si="0"/>
        <v>279</v>
      </c>
      <c r="K9" s="18">
        <f t="shared" si="1"/>
        <v>43</v>
      </c>
      <c r="L9" s="16">
        <v>21.49</v>
      </c>
      <c r="M9" s="18">
        <f t="shared" si="2"/>
        <v>78</v>
      </c>
      <c r="N9" s="26" t="str">
        <f>VLOOKUP(B9,'600'!B:D,3,0)</f>
        <v> 2:19.80</v>
      </c>
      <c r="O9" s="19">
        <f t="shared" si="3"/>
        <v>257</v>
      </c>
      <c r="P9" s="25">
        <f t="shared" si="4"/>
        <v>5</v>
      </c>
      <c r="Q9" s="18">
        <f t="shared" si="5"/>
        <v>398</v>
      </c>
      <c r="S9" s="32">
        <f t="shared" si="6"/>
        <v>139.8</v>
      </c>
    </row>
    <row r="10" spans="1:19" ht="42" customHeight="1">
      <c r="A10" s="13">
        <f t="shared" si="7"/>
        <v>6</v>
      </c>
      <c r="B10" s="14" t="s">
        <v>85</v>
      </c>
      <c r="C10" s="15" t="s">
        <v>38</v>
      </c>
      <c r="D10" s="29">
        <f>VLOOKUP(B10,'60'!B:D,3,0)</f>
        <v>11.32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2</v>
      </c>
      <c r="G10" s="9">
        <v>269</v>
      </c>
      <c r="H10" s="9"/>
      <c r="I10" s="9">
        <v>235</v>
      </c>
      <c r="J10" s="9">
        <f t="shared" si="0"/>
        <v>269</v>
      </c>
      <c r="K10" s="18">
        <f t="shared" si="1"/>
        <v>33</v>
      </c>
      <c r="L10" s="16">
        <v>15.98</v>
      </c>
      <c r="M10" s="18">
        <f t="shared" si="2"/>
        <v>38</v>
      </c>
      <c r="N10" s="26" t="str">
        <f>VLOOKUP(B10,'600'!B:D,3,0)</f>
        <v> 2:21.64</v>
      </c>
      <c r="O10" s="19">
        <f t="shared" si="3"/>
        <v>237</v>
      </c>
      <c r="P10" s="25">
        <f t="shared" si="4"/>
        <v>7</v>
      </c>
      <c r="Q10" s="18">
        <f t="shared" si="5"/>
        <v>310</v>
      </c>
      <c r="S10" s="32">
        <f t="shared" si="6"/>
        <v>141.64</v>
      </c>
    </row>
    <row r="11" spans="1:19" ht="42" customHeight="1">
      <c r="A11" s="13">
        <f t="shared" si="7"/>
        <v>7</v>
      </c>
      <c r="B11" s="14" t="s">
        <v>86</v>
      </c>
      <c r="C11" s="15" t="s">
        <v>38</v>
      </c>
      <c r="D11" s="29">
        <f>VLOOKUP(B11,'60'!B:D,3,0)</f>
        <v>10.86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25</v>
      </c>
      <c r="G11" s="9"/>
      <c r="H11" s="9">
        <v>250</v>
      </c>
      <c r="I11" s="9">
        <v>247</v>
      </c>
      <c r="J11" s="9">
        <f t="shared" si="0"/>
        <v>250</v>
      </c>
      <c r="K11" s="18">
        <f t="shared" si="1"/>
        <v>16</v>
      </c>
      <c r="L11" s="16">
        <v>17.06</v>
      </c>
      <c r="M11" s="18">
        <f t="shared" si="2"/>
        <v>45</v>
      </c>
      <c r="N11" s="26" t="str">
        <f>VLOOKUP(B11,'600'!B:D,3,0)</f>
        <v> 2:19.71</v>
      </c>
      <c r="O11" s="19">
        <f t="shared" si="3"/>
        <v>258</v>
      </c>
      <c r="P11" s="25">
        <f t="shared" si="4"/>
        <v>6</v>
      </c>
      <c r="Q11" s="18">
        <f t="shared" si="5"/>
        <v>344</v>
      </c>
      <c r="S11" s="32">
        <f t="shared" si="6"/>
        <v>139.71</v>
      </c>
    </row>
    <row r="12" spans="1:17" ht="42" customHeight="1">
      <c r="A12" s="13">
        <f t="shared" si="7"/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1"/>
      <c r="O12" s="19"/>
      <c r="P12" s="25"/>
      <c r="Q12" s="18"/>
    </row>
    <row r="13" spans="1:17" ht="42" customHeight="1">
      <c r="A13" s="13">
        <f t="shared" si="7"/>
        <v>9</v>
      </c>
      <c r="B13" s="14"/>
      <c r="C13" s="20"/>
      <c r="D13" s="29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2.75" customHeight="1">
      <c r="A14" s="13">
        <f t="shared" si="7"/>
        <v>10</v>
      </c>
      <c r="B14" s="14"/>
      <c r="C14" s="20"/>
      <c r="D14" s="29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7"/>
        <v>11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7"/>
        <v>12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7"/>
        <v>13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7"/>
        <v>14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7"/>
        <v>15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7"/>
        <v>16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7"/>
        <v>17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7"/>
        <v>18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7"/>
        <v>19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7"/>
        <v>20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5">
        <f>SUMIF(P5:P24,"&lt;=4",Q5:Q24)</f>
        <v>2833</v>
      </c>
      <c r="Q25" s="35"/>
    </row>
  </sheetData>
  <sheetProtection selectLockedCells="1" selectUnlockedCells="1"/>
  <mergeCells count="12"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  <mergeCell ref="G3:I3"/>
    <mergeCell ref="K3:K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A5" sqref="A5:Q17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7</v>
      </c>
      <c r="C2" s="7" t="s">
        <v>33</v>
      </c>
    </row>
    <row r="3" spans="1:17" ht="20.25" customHeight="1">
      <c r="A3" s="37"/>
      <c r="B3" s="10" t="s">
        <v>8</v>
      </c>
      <c r="C3" s="10" t="s">
        <v>9</v>
      </c>
      <c r="D3" s="38" t="s">
        <v>10</v>
      </c>
      <c r="E3" s="38" t="s">
        <v>11</v>
      </c>
      <c r="F3" s="33" t="s">
        <v>12</v>
      </c>
      <c r="G3" s="34" t="s">
        <v>13</v>
      </c>
      <c r="H3" s="34"/>
      <c r="I3" s="34"/>
      <c r="J3" s="10"/>
      <c r="K3" s="33" t="s">
        <v>12</v>
      </c>
      <c r="L3" s="34" t="s">
        <v>14</v>
      </c>
      <c r="M3" s="33" t="s">
        <v>12</v>
      </c>
      <c r="N3" s="34" t="s">
        <v>15</v>
      </c>
      <c r="O3" s="33" t="s">
        <v>12</v>
      </c>
      <c r="P3" s="10" t="s">
        <v>16</v>
      </c>
      <c r="Q3" s="11" t="s">
        <v>12</v>
      </c>
    </row>
    <row r="4" spans="1:17" ht="20.25">
      <c r="A4" s="37"/>
      <c r="B4" s="10" t="s">
        <v>17</v>
      </c>
      <c r="C4" s="10" t="s">
        <v>18</v>
      </c>
      <c r="D4" s="38"/>
      <c r="E4" s="38"/>
      <c r="F4" s="33"/>
      <c r="G4" s="10" t="s">
        <v>19</v>
      </c>
      <c r="H4" s="10" t="s">
        <v>20</v>
      </c>
      <c r="I4" s="10" t="s">
        <v>21</v>
      </c>
      <c r="J4" s="10"/>
      <c r="K4" s="33"/>
      <c r="L4" s="34"/>
      <c r="M4" s="33"/>
      <c r="N4" s="34"/>
      <c r="O4" s="33"/>
      <c r="P4" s="12"/>
      <c r="Q4" s="11" t="s">
        <v>22</v>
      </c>
    </row>
    <row r="5" spans="1:19" ht="42" customHeight="1">
      <c r="A5" s="13">
        <v>1</v>
      </c>
      <c r="B5" s="14" t="s">
        <v>51</v>
      </c>
      <c r="C5" s="15" t="s">
        <v>35</v>
      </c>
      <c r="D5" s="29">
        <f>VLOOKUP(B5,'60'!B:D,3,0)</f>
        <v>10.93</v>
      </c>
      <c r="E5" s="17"/>
      <c r="F5" s="18">
        <f>IF(D5&gt;0,IF(ISERROR(INT((58.015*POWER((11.5-D5),1.81)))),0,INT((58.015*POWER((11.5-D5),1.81)))),IF(ISERROR(VLOOKUP(E5,'60 m ručně'!A:B,2,0)),0,VLOOKUP(E5,'60 m ručně'!A:B,2,0)))</f>
        <v>20</v>
      </c>
      <c r="G5" s="9">
        <v>252</v>
      </c>
      <c r="H5" s="9">
        <v>229</v>
      </c>
      <c r="I5" s="9"/>
      <c r="J5" s="9">
        <f>MAX(G5:I5)</f>
        <v>252</v>
      </c>
      <c r="K5" s="18">
        <f>IF(ISERROR(INT((0.14354*POWER((J5-220),1.4)))),0,INT((0.14354*POWER((J5-220),1.4))))</f>
        <v>18</v>
      </c>
      <c r="L5" s="16">
        <v>24.08</v>
      </c>
      <c r="M5" s="18">
        <f>IF(ISERROR(INT((5.33*POWER((L5-10),1.1)))),0,INT((5.33*POWER((L5-10),1.1))))</f>
        <v>97</v>
      </c>
      <c r="N5" s="26" t="str">
        <f>VLOOKUP(B5,'600'!B:D,3,0)</f>
        <v> 2:18.76</v>
      </c>
      <c r="O5" s="19">
        <f>+INT(0.19889*POWER((185-S5),1.88))</f>
        <v>268</v>
      </c>
      <c r="P5" s="25">
        <f>_xlfn.RANK.EQ(Q5,$Q$5:$Q$24)</f>
        <v>4</v>
      </c>
      <c r="Q5" s="18">
        <f>+O5+M5+K5+F5</f>
        <v>403</v>
      </c>
      <c r="S5" s="32">
        <f>(MID(N5,2,1)*60)+((MID(N5,4,2)*1)+(MID(N5,7,2)*0.01))</f>
        <v>138.76</v>
      </c>
    </row>
    <row r="6" spans="1:19" ht="42" customHeight="1">
      <c r="A6" s="13">
        <f>+A5+1</f>
        <v>2</v>
      </c>
      <c r="B6" s="14" t="s">
        <v>52</v>
      </c>
      <c r="C6" s="15" t="s">
        <v>35</v>
      </c>
      <c r="D6" s="29">
        <f>VLOOKUP(B6,'60'!B:D,3,0)</f>
        <v>11.4</v>
      </c>
      <c r="E6" s="17"/>
      <c r="F6" s="18">
        <f>IF(D6&gt;0,IF(ISERROR(INT((58.015*POWER((11.5-D6),1.81)))),0,INT((58.015*POWER((11.5-D6),1.81)))),IF(ISERROR(VLOOKUP(E6,'60 m ručně'!A:B,2,0)),0,VLOOKUP(E6,'60 m ručně'!A:B,2,0)))</f>
        <v>0</v>
      </c>
      <c r="G6" s="9">
        <v>246</v>
      </c>
      <c r="H6" s="9">
        <v>213</v>
      </c>
      <c r="I6" s="9">
        <v>243</v>
      </c>
      <c r="J6" s="9">
        <f aca="true" t="shared" si="0" ref="J6:J17">MAX(G6:I6)</f>
        <v>246</v>
      </c>
      <c r="K6" s="18">
        <f aca="true" t="shared" si="1" ref="K6:K17">IF(ISERROR(INT((0.14354*POWER((J6-220),1.4)))),0,INT((0.14354*POWER((J6-220),1.4))))</f>
        <v>13</v>
      </c>
      <c r="L6" s="16">
        <v>14.9</v>
      </c>
      <c r="M6" s="18">
        <f aca="true" t="shared" si="2" ref="M6:M17">IF(ISERROR(INT((5.33*POWER((L6-10),1.1)))),0,INT((5.33*POWER((L6-10),1.1))))</f>
        <v>30</v>
      </c>
      <c r="N6" s="26" t="str">
        <f>VLOOKUP(B6,'600'!B:D,3,0)</f>
        <v> 2:24.40</v>
      </c>
      <c r="O6" s="19">
        <f aca="true" t="shared" si="3" ref="O6:O17">+INT(0.19889*POWER((185-S6),1.88))</f>
        <v>210</v>
      </c>
      <c r="P6" s="25">
        <f aca="true" t="shared" si="4" ref="P6:P17">_xlfn.RANK.EQ(Q6,$Q$5:$Q$24)</f>
        <v>7</v>
      </c>
      <c r="Q6" s="18">
        <f aca="true" t="shared" si="5" ref="Q6:Q17">+O6+M6+K6+F6</f>
        <v>253</v>
      </c>
      <c r="S6" s="32">
        <f aca="true" t="shared" si="6" ref="S6:S17">(MID(N6,2,1)*60)+((MID(N6,4,2)*1)+(MID(N6,7,2)*0.01))</f>
        <v>144.4</v>
      </c>
    </row>
    <row r="7" spans="1:19" ht="42" customHeight="1">
      <c r="A7" s="13">
        <f aca="true" t="shared" si="7" ref="A7:A24">+A6+1</f>
        <v>3</v>
      </c>
      <c r="B7" s="14" t="s">
        <v>53</v>
      </c>
      <c r="C7" s="15" t="s">
        <v>34</v>
      </c>
      <c r="D7" s="29">
        <f>VLOOKUP(B7,'60'!B:D,3,0)</f>
        <v>10.31</v>
      </c>
      <c r="E7" s="17"/>
      <c r="F7" s="18">
        <f>IF(D7&gt;0,IF(ISERROR(INT((58.015*POWER((11.5-D7),1.81)))),0,INT((58.015*POWER((11.5-D7),1.81)))),IF(ISERROR(VLOOKUP(E7,'60 m ručně'!A:B,2,0)),0,VLOOKUP(E7,'60 m ručně'!A:B,2,0)))</f>
        <v>79</v>
      </c>
      <c r="G7" s="9">
        <v>304</v>
      </c>
      <c r="H7" s="9">
        <v>297</v>
      </c>
      <c r="I7" s="9">
        <v>315</v>
      </c>
      <c r="J7" s="9">
        <f t="shared" si="0"/>
        <v>315</v>
      </c>
      <c r="K7" s="18">
        <f t="shared" si="1"/>
        <v>84</v>
      </c>
      <c r="L7" s="16">
        <v>34.37</v>
      </c>
      <c r="M7" s="18">
        <f t="shared" si="2"/>
        <v>178</v>
      </c>
      <c r="N7" s="26" t="str">
        <f>VLOOKUP(B7,'600'!B:D,3,0)</f>
        <v> 2:04.52</v>
      </c>
      <c r="O7" s="19">
        <f t="shared" si="3"/>
        <v>444</v>
      </c>
      <c r="P7" s="25">
        <f t="shared" si="4"/>
        <v>2</v>
      </c>
      <c r="Q7" s="18">
        <f t="shared" si="5"/>
        <v>785</v>
      </c>
      <c r="S7" s="32">
        <f t="shared" si="6"/>
        <v>124.52</v>
      </c>
    </row>
    <row r="8" spans="1:19" ht="42" customHeight="1">
      <c r="A8" s="13">
        <f t="shared" si="7"/>
        <v>4</v>
      </c>
      <c r="B8" s="14" t="s">
        <v>54</v>
      </c>
      <c r="C8" s="15" t="s">
        <v>34</v>
      </c>
      <c r="D8" s="29">
        <f>VLOOKUP(B8,'60'!B:D,3,0)</f>
        <v>9.62</v>
      </c>
      <c r="E8" s="17"/>
      <c r="F8" s="18">
        <f>IF(D8&gt;0,IF(ISERROR(INT((58.015*POWER((11.5-D8),1.81)))),0,INT((58.015*POWER((11.5-D8),1.81)))),IF(ISERROR(VLOOKUP(E8,'60 m ručně'!A:B,2,0)),0,VLOOKUP(E8,'60 m ručně'!A:B,2,0)))</f>
        <v>181</v>
      </c>
      <c r="G8" s="9">
        <v>370</v>
      </c>
      <c r="H8" s="9">
        <v>369</v>
      </c>
      <c r="I8" s="9">
        <v>378</v>
      </c>
      <c r="J8" s="9">
        <f t="shared" si="0"/>
        <v>378</v>
      </c>
      <c r="K8" s="18">
        <f t="shared" si="1"/>
        <v>171</v>
      </c>
      <c r="L8" s="16">
        <v>39.81</v>
      </c>
      <c r="M8" s="18">
        <f t="shared" si="2"/>
        <v>223</v>
      </c>
      <c r="N8" s="26" t="str">
        <f>VLOOKUP(B8,'600'!B:D,3,0)</f>
        <v> 2:04.21</v>
      </c>
      <c r="O8" s="19">
        <f t="shared" si="3"/>
        <v>448</v>
      </c>
      <c r="P8" s="25">
        <f t="shared" si="4"/>
        <v>1</v>
      </c>
      <c r="Q8" s="18">
        <f t="shared" si="5"/>
        <v>1023</v>
      </c>
      <c r="S8" s="32">
        <f t="shared" si="6"/>
        <v>124.21</v>
      </c>
    </row>
    <row r="9" spans="1:19" ht="42" customHeight="1">
      <c r="A9" s="13">
        <f t="shared" si="7"/>
        <v>5</v>
      </c>
      <c r="B9" s="14" t="s">
        <v>55</v>
      </c>
      <c r="C9" s="15" t="s">
        <v>35</v>
      </c>
      <c r="D9" s="29">
        <f>VLOOKUP(B9,'60'!B:D,3,0)</f>
        <v>11.49</v>
      </c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>
        <v>248</v>
      </c>
      <c r="H9" s="9">
        <v>234</v>
      </c>
      <c r="I9" s="9"/>
      <c r="J9" s="9">
        <f t="shared" si="0"/>
        <v>248</v>
      </c>
      <c r="K9" s="18">
        <f t="shared" si="1"/>
        <v>15</v>
      </c>
      <c r="L9" s="16">
        <v>24.45</v>
      </c>
      <c r="M9" s="18">
        <f t="shared" si="2"/>
        <v>100</v>
      </c>
      <c r="N9" s="26" t="str">
        <f>VLOOKUP(B9,'600'!B:D,3,0)</f>
        <v> 2:45.38</v>
      </c>
      <c r="O9" s="19">
        <f t="shared" si="3"/>
        <v>53</v>
      </c>
      <c r="P9" s="25">
        <f t="shared" si="4"/>
        <v>12</v>
      </c>
      <c r="Q9" s="18">
        <f t="shared" si="5"/>
        <v>168</v>
      </c>
      <c r="S9" s="32">
        <f t="shared" si="6"/>
        <v>165.38</v>
      </c>
    </row>
    <row r="10" spans="1:19" ht="42" customHeight="1">
      <c r="A10" s="13">
        <f t="shared" si="7"/>
        <v>6</v>
      </c>
      <c r="B10" s="14" t="s">
        <v>56</v>
      </c>
      <c r="C10" s="15" t="s">
        <v>46</v>
      </c>
      <c r="D10" s="29">
        <f>VLOOKUP(B10,'60'!B:D,3,0)</f>
        <v>11.14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9</v>
      </c>
      <c r="G10" s="9"/>
      <c r="H10" s="9">
        <v>257</v>
      </c>
      <c r="I10" s="9">
        <v>268</v>
      </c>
      <c r="J10" s="9">
        <f t="shared" si="0"/>
        <v>268</v>
      </c>
      <c r="K10" s="18">
        <f t="shared" si="1"/>
        <v>32</v>
      </c>
      <c r="L10" s="16">
        <v>26.27</v>
      </c>
      <c r="M10" s="18">
        <f t="shared" si="2"/>
        <v>114</v>
      </c>
      <c r="N10" s="26" t="str">
        <f>VLOOKUP(B10,'600'!B:D,3,0)</f>
        <v> 2:08.48</v>
      </c>
      <c r="O10" s="19">
        <f t="shared" si="3"/>
        <v>391</v>
      </c>
      <c r="P10" s="25">
        <f t="shared" si="4"/>
        <v>3</v>
      </c>
      <c r="Q10" s="18">
        <f t="shared" si="5"/>
        <v>546</v>
      </c>
      <c r="S10" s="32">
        <f t="shared" si="6"/>
        <v>128.48</v>
      </c>
    </row>
    <row r="11" spans="1:19" ht="42" customHeight="1">
      <c r="A11" s="13">
        <f t="shared" si="7"/>
        <v>7</v>
      </c>
      <c r="B11" s="14" t="s">
        <v>57</v>
      </c>
      <c r="C11" s="15" t="s">
        <v>35</v>
      </c>
      <c r="D11" s="29">
        <f>VLOOKUP(B11,'60'!B:D,3,0)</f>
        <v>10.62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46</v>
      </c>
      <c r="G11" s="9">
        <v>266</v>
      </c>
      <c r="H11" s="9">
        <v>238</v>
      </c>
      <c r="I11" s="9">
        <v>274</v>
      </c>
      <c r="J11" s="9">
        <f t="shared" si="0"/>
        <v>274</v>
      </c>
      <c r="K11" s="18">
        <f t="shared" si="1"/>
        <v>38</v>
      </c>
      <c r="L11" s="16">
        <v>16.72</v>
      </c>
      <c r="M11" s="18">
        <f t="shared" si="2"/>
        <v>43</v>
      </c>
      <c r="N11" s="26" t="str">
        <f>VLOOKUP(B11,'600'!B:D,3,0)</f>
        <v> 2:21.06</v>
      </c>
      <c r="O11" s="19">
        <f t="shared" si="3"/>
        <v>243</v>
      </c>
      <c r="P11" s="25">
        <f t="shared" si="4"/>
        <v>5</v>
      </c>
      <c r="Q11" s="18">
        <f t="shared" si="5"/>
        <v>370</v>
      </c>
      <c r="S11" s="32">
        <f t="shared" si="6"/>
        <v>141.06</v>
      </c>
    </row>
    <row r="12" spans="1:19" ht="42" customHeight="1">
      <c r="A12" s="13">
        <f t="shared" si="7"/>
        <v>8</v>
      </c>
      <c r="B12" s="14" t="s">
        <v>58</v>
      </c>
      <c r="C12" s="15" t="s">
        <v>50</v>
      </c>
      <c r="D12" s="29">
        <f>VLOOKUP(B12,'60'!B:D,3,0)</f>
        <v>11.49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>
        <v>204</v>
      </c>
      <c r="H12" s="9">
        <v>232</v>
      </c>
      <c r="I12" s="9">
        <v>209</v>
      </c>
      <c r="J12" s="9">
        <f t="shared" si="0"/>
        <v>232</v>
      </c>
      <c r="K12" s="18">
        <f t="shared" si="1"/>
        <v>4</v>
      </c>
      <c r="L12" s="16">
        <v>14.36</v>
      </c>
      <c r="M12" s="18">
        <f t="shared" si="2"/>
        <v>26</v>
      </c>
      <c r="N12" s="26" t="str">
        <f>VLOOKUP(B12,'600'!B:D,3,0)</f>
        <v> 2:26.98</v>
      </c>
      <c r="O12" s="19">
        <f t="shared" si="3"/>
        <v>185</v>
      </c>
      <c r="P12" s="25">
        <f t="shared" si="4"/>
        <v>8</v>
      </c>
      <c r="Q12" s="18">
        <f t="shared" si="5"/>
        <v>215</v>
      </c>
      <c r="S12" s="32">
        <f t="shared" si="6"/>
        <v>146.98</v>
      </c>
    </row>
    <row r="13" spans="1:19" ht="42" customHeight="1">
      <c r="A13" s="13">
        <f t="shared" si="7"/>
        <v>9</v>
      </c>
      <c r="B13" s="14" t="s">
        <v>59</v>
      </c>
      <c r="C13" s="20">
        <v>2010</v>
      </c>
      <c r="D13" s="29">
        <f>VLOOKUP(B13,'60'!B:D,3,0)</f>
        <v>11.08</v>
      </c>
      <c r="E13" s="17"/>
      <c r="F13" s="18">
        <f>IF(D13&gt;0,IF(ISERROR(INT((58.015*POWER((11.5-D13),1.81)))),0,INT((58.015*POWER((11.5-D13),1.81)))),IF(ISERROR(VLOOKUP(E13,'60 m ručně'!A:B,2,0)),0,VLOOKUP(E13,'60 m ručně'!A:B,2,0)))</f>
        <v>12</v>
      </c>
      <c r="G13" s="9">
        <v>213</v>
      </c>
      <c r="H13" s="9">
        <v>174</v>
      </c>
      <c r="I13" s="9">
        <v>246</v>
      </c>
      <c r="J13" s="9">
        <f t="shared" si="0"/>
        <v>246</v>
      </c>
      <c r="K13" s="18">
        <f t="shared" si="1"/>
        <v>13</v>
      </c>
      <c r="L13" s="16">
        <v>12.64</v>
      </c>
      <c r="M13" s="18">
        <f t="shared" si="2"/>
        <v>15</v>
      </c>
      <c r="N13" s="26" t="str">
        <f>VLOOKUP(B13,'600'!B:D,3,0)</f>
        <v> 2:30.95</v>
      </c>
      <c r="O13" s="19">
        <f t="shared" si="3"/>
        <v>151</v>
      </c>
      <c r="P13" s="25">
        <f t="shared" si="4"/>
        <v>11</v>
      </c>
      <c r="Q13" s="18">
        <f t="shared" si="5"/>
        <v>191</v>
      </c>
      <c r="S13" s="32">
        <f t="shared" si="6"/>
        <v>150.95</v>
      </c>
    </row>
    <row r="14" spans="1:19" ht="42.75" customHeight="1">
      <c r="A14" s="13">
        <f t="shared" si="7"/>
        <v>10</v>
      </c>
      <c r="B14" s="14" t="s">
        <v>60</v>
      </c>
      <c r="C14" s="20">
        <v>2011</v>
      </c>
      <c r="D14" s="29">
        <f>VLOOKUP(B14,'60'!B:D,3,0)</f>
        <v>12.18</v>
      </c>
      <c r="E14" s="17"/>
      <c r="F14" s="18">
        <f>IF(D14&gt;0,IF(ISERROR(INT((58.015*POWER((11.5-D14),1.81)))),0,INT((58.015*POWER((11.5-D14),1.81)))),IF(ISERROR(VLOOKUP(E14,'60 m ručně'!A:B,2,0)),0,VLOOKUP(E14,'60 m ručně'!A:B,2,0)))</f>
        <v>0</v>
      </c>
      <c r="G14" s="9">
        <v>181</v>
      </c>
      <c r="H14" s="9">
        <v>178</v>
      </c>
      <c r="I14" s="9">
        <v>184</v>
      </c>
      <c r="J14" s="9">
        <f t="shared" si="0"/>
        <v>184</v>
      </c>
      <c r="K14" s="18">
        <f t="shared" si="1"/>
        <v>0</v>
      </c>
      <c r="L14" s="16">
        <v>13.35</v>
      </c>
      <c r="M14" s="18">
        <f t="shared" si="2"/>
        <v>20</v>
      </c>
      <c r="N14" s="26" t="str">
        <f>VLOOKUP(B14,'600'!B:D,3,0)</f>
        <v> 2:26.91</v>
      </c>
      <c r="O14" s="19">
        <f t="shared" si="3"/>
        <v>186</v>
      </c>
      <c r="P14" s="25">
        <f t="shared" si="4"/>
        <v>9</v>
      </c>
      <c r="Q14" s="18">
        <f t="shared" si="5"/>
        <v>206</v>
      </c>
      <c r="S14" s="32">
        <f t="shared" si="6"/>
        <v>146.91</v>
      </c>
    </row>
    <row r="15" spans="1:19" ht="41.25" customHeight="1">
      <c r="A15" s="13">
        <f t="shared" si="7"/>
        <v>11</v>
      </c>
      <c r="B15" s="14" t="s">
        <v>61</v>
      </c>
      <c r="C15" s="20">
        <v>2011</v>
      </c>
      <c r="D15" s="29">
        <f>VLOOKUP(B15,'60'!B:D,3,0)</f>
        <v>11.55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>
        <v>230</v>
      </c>
      <c r="H15" s="9">
        <v>230</v>
      </c>
      <c r="I15" s="9"/>
      <c r="J15" s="9">
        <f t="shared" si="0"/>
        <v>230</v>
      </c>
      <c r="K15" s="18">
        <f t="shared" si="1"/>
        <v>3</v>
      </c>
      <c r="L15" s="16">
        <v>17.9</v>
      </c>
      <c r="M15" s="18">
        <f t="shared" si="2"/>
        <v>51</v>
      </c>
      <c r="N15" s="26" t="str">
        <f>VLOOKUP(B15,'600'!B:D,3,0)</f>
        <v> 2:31.54</v>
      </c>
      <c r="O15" s="19">
        <f t="shared" si="3"/>
        <v>146</v>
      </c>
      <c r="P15" s="25">
        <f t="shared" si="4"/>
        <v>10</v>
      </c>
      <c r="Q15" s="18">
        <f t="shared" si="5"/>
        <v>200</v>
      </c>
      <c r="S15" s="32">
        <f t="shared" si="6"/>
        <v>151.54</v>
      </c>
    </row>
    <row r="16" spans="1:19" ht="41.25" customHeight="1">
      <c r="A16" s="13">
        <f t="shared" si="7"/>
        <v>12</v>
      </c>
      <c r="B16" s="14" t="s">
        <v>62</v>
      </c>
      <c r="C16" s="20">
        <v>2011</v>
      </c>
      <c r="D16" s="29">
        <f>VLOOKUP(B16,'60'!B:D,3,0)</f>
        <v>10.82</v>
      </c>
      <c r="E16" s="17"/>
      <c r="F16" s="18">
        <f>IF(D16&gt;0,IF(ISERROR(INT((58.015*POWER((11.5-D16),1.81)))),0,INT((58.015*POWER((11.5-D16),1.81)))),IF(ISERROR(VLOOKUP(E16,'60 m ručně'!A:B,2,0)),0,VLOOKUP(E16,'60 m ručně'!A:B,2,0)))</f>
        <v>28</v>
      </c>
      <c r="G16" s="9"/>
      <c r="H16" s="9">
        <v>240</v>
      </c>
      <c r="I16" s="9"/>
      <c r="J16" s="9">
        <f t="shared" si="0"/>
        <v>240</v>
      </c>
      <c r="K16" s="18">
        <f t="shared" si="1"/>
        <v>9</v>
      </c>
      <c r="L16" s="16">
        <v>17.29</v>
      </c>
      <c r="M16" s="18">
        <f t="shared" si="2"/>
        <v>47</v>
      </c>
      <c r="N16" s="26" t="str">
        <f>VLOOKUP(B16,'600'!B:D,3,0)</f>
        <v> 2:26.08</v>
      </c>
      <c r="O16" s="19">
        <f t="shared" si="3"/>
        <v>194</v>
      </c>
      <c r="P16" s="25">
        <f t="shared" si="4"/>
        <v>6</v>
      </c>
      <c r="Q16" s="18">
        <f t="shared" si="5"/>
        <v>278</v>
      </c>
      <c r="S16" s="32">
        <f t="shared" si="6"/>
        <v>146.07999999999998</v>
      </c>
    </row>
    <row r="17" spans="1:19" ht="41.25" customHeight="1">
      <c r="A17" s="13">
        <f t="shared" si="7"/>
        <v>13</v>
      </c>
      <c r="B17" s="14" t="s">
        <v>63</v>
      </c>
      <c r="C17" s="20">
        <v>2011</v>
      </c>
      <c r="D17" s="29">
        <f>VLOOKUP(B17,'60'!B:D,3,0)</f>
        <v>12.08</v>
      </c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>
        <v>187</v>
      </c>
      <c r="H17" s="9">
        <v>170</v>
      </c>
      <c r="I17" s="9">
        <v>204</v>
      </c>
      <c r="J17" s="9">
        <f t="shared" si="0"/>
        <v>204</v>
      </c>
      <c r="K17" s="18">
        <f t="shared" si="1"/>
        <v>0</v>
      </c>
      <c r="L17" s="16">
        <v>12.14</v>
      </c>
      <c r="M17" s="18">
        <f t="shared" si="2"/>
        <v>12</v>
      </c>
      <c r="N17" s="26" t="str">
        <f>VLOOKUP(B17,'600'!B:D,3,0)</f>
        <v> 2:37.15</v>
      </c>
      <c r="O17" s="19">
        <f t="shared" si="3"/>
        <v>103</v>
      </c>
      <c r="P17" s="25">
        <f t="shared" si="4"/>
        <v>13</v>
      </c>
      <c r="Q17" s="18">
        <f t="shared" si="5"/>
        <v>115</v>
      </c>
      <c r="S17" s="32">
        <f t="shared" si="6"/>
        <v>157.15</v>
      </c>
    </row>
    <row r="18" spans="1:17" ht="41.25" customHeight="1">
      <c r="A18" s="13">
        <f t="shared" si="7"/>
        <v>14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7"/>
        <v>15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7"/>
        <v>16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7"/>
        <v>17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7"/>
        <v>18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7"/>
        <v>19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7"/>
        <v>20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5">
        <f>SUMIF(P5:P24,"&lt;=4",Q5:Q24)</f>
        <v>2757</v>
      </c>
      <c r="Q25" s="35"/>
    </row>
  </sheetData>
  <sheetProtection selectLockedCells="1" selectUnlockedCells="1"/>
  <mergeCells count="12">
    <mergeCell ref="K3:K4"/>
    <mergeCell ref="L3:L4"/>
    <mergeCell ref="P25:Q25"/>
    <mergeCell ref="M3:M4"/>
    <mergeCell ref="N3:N4"/>
    <mergeCell ref="O3:O4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A5" sqref="A5:Q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7</v>
      </c>
      <c r="C2" s="7" t="s">
        <v>28</v>
      </c>
    </row>
    <row r="3" spans="1:17" ht="20.25">
      <c r="A3" s="37"/>
      <c r="B3" s="10" t="s">
        <v>8</v>
      </c>
      <c r="C3" s="10" t="s">
        <v>9</v>
      </c>
      <c r="D3" s="38" t="s">
        <v>10</v>
      </c>
      <c r="E3" s="38" t="s">
        <v>11</v>
      </c>
      <c r="F3" s="33" t="s">
        <v>12</v>
      </c>
      <c r="G3" s="34" t="s">
        <v>13</v>
      </c>
      <c r="H3" s="34"/>
      <c r="I3" s="34"/>
      <c r="J3" s="10"/>
      <c r="K3" s="33" t="s">
        <v>12</v>
      </c>
      <c r="L3" s="34" t="s">
        <v>14</v>
      </c>
      <c r="M3" s="33" t="s">
        <v>12</v>
      </c>
      <c r="N3" s="34" t="s">
        <v>15</v>
      </c>
      <c r="O3" s="33" t="s">
        <v>12</v>
      </c>
      <c r="P3" s="10" t="s">
        <v>16</v>
      </c>
      <c r="Q3" s="11" t="s">
        <v>12</v>
      </c>
    </row>
    <row r="4" spans="1:17" ht="20.25">
      <c r="A4" s="37"/>
      <c r="B4" s="10" t="s">
        <v>17</v>
      </c>
      <c r="C4" s="10" t="s">
        <v>18</v>
      </c>
      <c r="D4" s="38"/>
      <c r="E4" s="38"/>
      <c r="F4" s="33"/>
      <c r="G4" s="10" t="s">
        <v>19</v>
      </c>
      <c r="H4" s="10" t="s">
        <v>20</v>
      </c>
      <c r="I4" s="10" t="s">
        <v>21</v>
      </c>
      <c r="J4" s="10"/>
      <c r="K4" s="33"/>
      <c r="L4" s="34"/>
      <c r="M4" s="33"/>
      <c r="N4" s="34"/>
      <c r="O4" s="33"/>
      <c r="P4" s="12"/>
      <c r="Q4" s="11" t="s">
        <v>22</v>
      </c>
    </row>
    <row r="5" spans="1:19" ht="42" customHeight="1">
      <c r="A5" s="13">
        <v>1</v>
      </c>
      <c r="B5" s="14" t="s">
        <v>39</v>
      </c>
      <c r="C5" s="15" t="s">
        <v>34</v>
      </c>
      <c r="D5" s="29">
        <f>VLOOKUP(B5,'60'!B:D,3,0)</f>
        <v>8.97</v>
      </c>
      <c r="E5" s="17"/>
      <c r="F5" s="18">
        <f>IF(D5&gt;0,IF(ISERROR(INT((58.015*POWER((11.5-D5),1.81)))),0,INT((58.015*POWER((11.5-D5),1.81)))),IF(ISERROR(VLOOKUP(E5,'60 m ručně'!A:B,2,0)),0,VLOOKUP(E5,'60 m ručně'!A:B,2,0)))</f>
        <v>311</v>
      </c>
      <c r="G5" s="9"/>
      <c r="H5" s="9">
        <v>443</v>
      </c>
      <c r="I5" s="9">
        <v>328</v>
      </c>
      <c r="J5" s="9">
        <f>MAX(G5:I5)</f>
        <v>443</v>
      </c>
      <c r="K5" s="18">
        <f>IF(ISERROR(INT((0.14354*POWER((J5-220),1.4)))),0,INT((0.14354*POWER((J5-220),1.4))))</f>
        <v>278</v>
      </c>
      <c r="L5" s="16">
        <v>33.9</v>
      </c>
      <c r="M5" s="18">
        <f>IF(ISERROR(INT((5.33*POWER((L5-10),1.1)))),0,INT((5.33*POWER((L5-10),1.1))))</f>
        <v>174</v>
      </c>
      <c r="N5" s="26" t="str">
        <f>VLOOKUP(B5,'600'!B:D,3,0)</f>
        <v> 1:56.74</v>
      </c>
      <c r="O5" s="19">
        <f>+INT(0.19889*POWER((185-S5),1.88))</f>
        <v>558</v>
      </c>
      <c r="P5" s="25">
        <f>_xlfn.RANK.EQ(Q5:Q24,$Q$5:$Q$12)</f>
        <v>1</v>
      </c>
      <c r="Q5" s="18">
        <f>+O5+M5+K5+F5</f>
        <v>1321</v>
      </c>
      <c r="S5" s="32">
        <f>(MID(N5,2,1)*60)+((MID(N5,4,2)*1)+(MID(N5,7,2)*0.01))</f>
        <v>116.74000000000001</v>
      </c>
    </row>
    <row r="6" spans="1:19" ht="42" customHeight="1">
      <c r="A6" s="13">
        <f>+A5+1</f>
        <v>2</v>
      </c>
      <c r="B6" s="14" t="s">
        <v>40</v>
      </c>
      <c r="C6" s="15" t="s">
        <v>34</v>
      </c>
      <c r="D6" s="29">
        <f>VLOOKUP(B6,'60'!B:D,3,0)</f>
        <v>9.6</v>
      </c>
      <c r="E6" s="17"/>
      <c r="F6" s="18">
        <f>IF(D6&gt;0,IF(ISERROR(INT((58.015*POWER((11.5-D6),1.81)))),0,INT((58.015*POWER((11.5-D6),1.81)))),IF(ISERROR(VLOOKUP(E6,'60 m ručně'!A:B,2,0)),0,VLOOKUP(E6,'60 m ručně'!A:B,2,0)))</f>
        <v>185</v>
      </c>
      <c r="G6" s="9">
        <v>403</v>
      </c>
      <c r="H6" s="9">
        <v>413</v>
      </c>
      <c r="I6" s="9">
        <v>367</v>
      </c>
      <c r="J6" s="9">
        <f aca="true" t="shared" si="0" ref="J6:J11">MAX(G6:I6)</f>
        <v>413</v>
      </c>
      <c r="K6" s="18">
        <f aca="true" t="shared" si="1" ref="K6:K11">IF(ISERROR(INT((0.14354*POWER((J6-220),1.4)))),0,INT((0.14354*POWER((J6-220),1.4))))</f>
        <v>227</v>
      </c>
      <c r="L6" s="16">
        <v>21.86</v>
      </c>
      <c r="M6" s="18">
        <f aca="true" t="shared" si="2" ref="M6:M11">IF(ISERROR(INT((5.33*POWER((L6-10),1.1)))),0,INT((5.33*POWER((L6-10),1.1))))</f>
        <v>80</v>
      </c>
      <c r="N6" s="26" t="str">
        <f>VLOOKUP(B6,'600'!B:D,3,0)</f>
        <v> 2:07.23</v>
      </c>
      <c r="O6" s="19">
        <f aca="true" t="shared" si="3" ref="O6:O11">+INT(0.19889*POWER((185-S6),1.88))</f>
        <v>407</v>
      </c>
      <c r="P6" s="25">
        <f aca="true" t="shared" si="4" ref="P6:P11">_xlfn.RANK.EQ(Q6:Q25,$Q$5:$Q$12)</f>
        <v>3</v>
      </c>
      <c r="Q6" s="18">
        <f aca="true" t="shared" si="5" ref="Q6:Q11">+O6+M6+K6+F6</f>
        <v>899</v>
      </c>
      <c r="S6" s="32">
        <f aca="true" t="shared" si="6" ref="S6:S11">(MID(N6,2,1)*60)+((MID(N6,4,2)*1)+(MID(N6,7,2)*0.01))</f>
        <v>127.23</v>
      </c>
    </row>
    <row r="7" spans="1:19" ht="42" customHeight="1">
      <c r="A7" s="13">
        <f aca="true" t="shared" si="7" ref="A7:A22">+A6+1</f>
        <v>3</v>
      </c>
      <c r="B7" s="14" t="s">
        <v>41</v>
      </c>
      <c r="C7" s="15" t="s">
        <v>35</v>
      </c>
      <c r="D7" s="29">
        <f>VLOOKUP(B7,'60'!B:D,3,0)</f>
        <v>9.63</v>
      </c>
      <c r="E7" s="17"/>
      <c r="F7" s="18">
        <f>IF(D7&gt;0,IF(ISERROR(INT((58.015*POWER((11.5-D7),1.81)))),0,INT((58.015*POWER((11.5-D7),1.81)))),IF(ISERROR(VLOOKUP(E7,'60 m ručně'!A:B,2,0)),0,VLOOKUP(E7,'60 m ručně'!A:B,2,0)))</f>
        <v>180</v>
      </c>
      <c r="G7" s="9"/>
      <c r="H7" s="9">
        <v>308</v>
      </c>
      <c r="I7" s="9">
        <v>344</v>
      </c>
      <c r="J7" s="9">
        <f t="shared" si="0"/>
        <v>344</v>
      </c>
      <c r="K7" s="18">
        <f t="shared" si="1"/>
        <v>122</v>
      </c>
      <c r="L7" s="16">
        <v>39.17</v>
      </c>
      <c r="M7" s="18">
        <f t="shared" si="2"/>
        <v>217</v>
      </c>
      <c r="N7" s="26" t="str">
        <f>VLOOKUP(B7,'600'!B:D,3,0)</f>
        <v> 1:57.40</v>
      </c>
      <c r="O7" s="19">
        <f t="shared" si="3"/>
        <v>548</v>
      </c>
      <c r="P7" s="25">
        <f t="shared" si="4"/>
        <v>2</v>
      </c>
      <c r="Q7" s="18">
        <f t="shared" si="5"/>
        <v>1067</v>
      </c>
      <c r="S7" s="32">
        <f t="shared" si="6"/>
        <v>117.4</v>
      </c>
    </row>
    <row r="8" spans="1:19" ht="42" customHeight="1">
      <c r="A8" s="13">
        <f t="shared" si="7"/>
        <v>4</v>
      </c>
      <c r="B8" s="14" t="s">
        <v>42</v>
      </c>
      <c r="C8" s="15" t="s">
        <v>35</v>
      </c>
      <c r="D8" s="29">
        <f>VLOOKUP(B8,'60'!B:D,3,0)</f>
        <v>10.64</v>
      </c>
      <c r="E8" s="17"/>
      <c r="F8" s="18">
        <f>IF(D8&gt;0,IF(ISERROR(INT((58.015*POWER((11.5-D8),1.81)))),0,INT((58.015*POWER((11.5-D8),1.81)))),IF(ISERROR(VLOOKUP(E8,'60 m ručně'!A:B,2,0)),0,VLOOKUP(E8,'60 m ručně'!A:B,2,0)))</f>
        <v>44</v>
      </c>
      <c r="G8" s="9"/>
      <c r="H8" s="9">
        <v>303</v>
      </c>
      <c r="I8" s="9">
        <v>328</v>
      </c>
      <c r="J8" s="9">
        <f t="shared" si="0"/>
        <v>328</v>
      </c>
      <c r="K8" s="18">
        <f t="shared" si="1"/>
        <v>100</v>
      </c>
      <c r="L8" s="16">
        <v>29.42</v>
      </c>
      <c r="M8" s="18">
        <f t="shared" si="2"/>
        <v>139</v>
      </c>
      <c r="N8" s="26" t="str">
        <f>VLOOKUP(B8,'600'!B:D,3,0)</f>
        <v> 2:15.69</v>
      </c>
      <c r="O8" s="19">
        <f t="shared" si="3"/>
        <v>302</v>
      </c>
      <c r="P8" s="25">
        <f t="shared" si="4"/>
        <v>4</v>
      </c>
      <c r="Q8" s="18">
        <f t="shared" si="5"/>
        <v>585</v>
      </c>
      <c r="S8" s="32">
        <f t="shared" si="6"/>
        <v>135.69</v>
      </c>
    </row>
    <row r="9" spans="1:19" ht="42" customHeight="1">
      <c r="A9" s="13">
        <f t="shared" si="7"/>
        <v>5</v>
      </c>
      <c r="B9" s="14" t="s">
        <v>43</v>
      </c>
      <c r="C9" s="15" t="s">
        <v>46</v>
      </c>
      <c r="D9" s="29">
        <f>VLOOKUP(B9,'60'!B:D,3,0)</f>
        <v>11.25</v>
      </c>
      <c r="E9" s="17"/>
      <c r="F9" s="18">
        <f>IF(D9&gt;0,IF(ISERROR(INT((58.015*POWER((11.5-D9),1.81)))),0,INT((58.015*POWER((11.5-D9),1.81)))),IF(ISERROR(VLOOKUP(E9,'60 m ručně'!A:B,2,0)),0,VLOOKUP(E9,'60 m ručně'!A:B,2,0)))</f>
        <v>4</v>
      </c>
      <c r="G9" s="9">
        <v>271</v>
      </c>
      <c r="H9" s="9"/>
      <c r="I9" s="9">
        <v>288</v>
      </c>
      <c r="J9" s="9">
        <f t="shared" si="0"/>
        <v>288</v>
      </c>
      <c r="K9" s="18">
        <f t="shared" si="1"/>
        <v>52</v>
      </c>
      <c r="L9" s="16">
        <v>31.7</v>
      </c>
      <c r="M9" s="18">
        <f t="shared" si="2"/>
        <v>157</v>
      </c>
      <c r="N9" s="26" t="str">
        <f>VLOOKUP(B9,'600'!B:D,3,0)</f>
        <v> 2:20.59</v>
      </c>
      <c r="O9" s="19">
        <f t="shared" si="3"/>
        <v>248</v>
      </c>
      <c r="P9" s="25">
        <f t="shared" si="4"/>
        <v>5</v>
      </c>
      <c r="Q9" s="18">
        <f t="shared" si="5"/>
        <v>461</v>
      </c>
      <c r="S9" s="32">
        <f t="shared" si="6"/>
        <v>140.59</v>
      </c>
    </row>
    <row r="10" spans="1:19" ht="42" customHeight="1">
      <c r="A10" s="13">
        <f t="shared" si="7"/>
        <v>6</v>
      </c>
      <c r="B10" s="14" t="s">
        <v>44</v>
      </c>
      <c r="C10" s="15" t="s">
        <v>46</v>
      </c>
      <c r="D10" s="29">
        <f>VLOOKUP(B10,'60'!B:D,3,0)</f>
        <v>11.23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5</v>
      </c>
      <c r="G10" s="9">
        <v>298</v>
      </c>
      <c r="H10" s="9"/>
      <c r="I10" s="9">
        <v>277</v>
      </c>
      <c r="J10" s="9">
        <f t="shared" si="0"/>
        <v>298</v>
      </c>
      <c r="K10" s="18">
        <f t="shared" si="1"/>
        <v>63</v>
      </c>
      <c r="L10" s="16">
        <v>11.83</v>
      </c>
      <c r="M10" s="18">
        <f t="shared" si="2"/>
        <v>10</v>
      </c>
      <c r="N10" s="26" t="str">
        <f>VLOOKUP(B10,'600'!B:D,3,0)</f>
        <v> 2:26.56</v>
      </c>
      <c r="O10" s="19">
        <f t="shared" si="3"/>
        <v>189</v>
      </c>
      <c r="P10" s="25">
        <f t="shared" si="4"/>
        <v>6</v>
      </c>
      <c r="Q10" s="18">
        <f t="shared" si="5"/>
        <v>267</v>
      </c>
      <c r="S10" s="32">
        <f t="shared" si="6"/>
        <v>146.56</v>
      </c>
    </row>
    <row r="11" spans="1:19" ht="42" customHeight="1">
      <c r="A11" s="13">
        <f t="shared" si="7"/>
        <v>7</v>
      </c>
      <c r="B11" s="14" t="s">
        <v>45</v>
      </c>
      <c r="C11" s="15" t="s">
        <v>46</v>
      </c>
      <c r="D11" s="29">
        <f>VLOOKUP(B11,'60'!B:D,3,0)</f>
        <v>10.93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20</v>
      </c>
      <c r="G11" s="9">
        <v>233</v>
      </c>
      <c r="H11" s="9">
        <v>279</v>
      </c>
      <c r="I11" s="9">
        <v>183</v>
      </c>
      <c r="J11" s="9">
        <f t="shared" si="0"/>
        <v>279</v>
      </c>
      <c r="K11" s="18">
        <f t="shared" si="1"/>
        <v>43</v>
      </c>
      <c r="L11" s="16">
        <v>13.01</v>
      </c>
      <c r="M11" s="18">
        <f t="shared" si="2"/>
        <v>17</v>
      </c>
      <c r="N11" s="26" t="str">
        <f>VLOOKUP(B11,'600'!B:D,3,0)</f>
        <v> 2:27.93</v>
      </c>
      <c r="O11" s="19">
        <f t="shared" si="3"/>
        <v>177</v>
      </c>
      <c r="P11" s="25">
        <f t="shared" si="4"/>
        <v>7</v>
      </c>
      <c r="Q11" s="18">
        <f t="shared" si="5"/>
        <v>257</v>
      </c>
      <c r="S11" s="32">
        <f t="shared" si="6"/>
        <v>147.93</v>
      </c>
    </row>
    <row r="12" spans="1:17" ht="42" customHeight="1">
      <c r="A12" s="13">
        <f t="shared" si="7"/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1"/>
      <c r="O12" s="19"/>
      <c r="P12" s="25"/>
      <c r="Q12" s="18"/>
    </row>
    <row r="13" spans="1:17" ht="41.25" customHeight="1">
      <c r="A13" s="13">
        <f t="shared" si="7"/>
        <v>9</v>
      </c>
      <c r="B13" s="14"/>
      <c r="C13" s="20"/>
      <c r="D13" s="29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1.25" customHeight="1">
      <c r="A14" s="13">
        <f t="shared" si="7"/>
        <v>10</v>
      </c>
      <c r="B14" s="14"/>
      <c r="C14" s="20"/>
      <c r="D14" s="29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7"/>
        <v>11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7"/>
        <v>12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7"/>
        <v>13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7"/>
        <v>14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7"/>
        <v>15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7"/>
        <v>16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7"/>
        <v>17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7"/>
        <v>18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>+A22+1</f>
        <v>19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>+A23+1</f>
        <v>20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39.75" customHeight="1" thickBot="1">
      <c r="P25" s="35">
        <f>SUMIF(P5:P24,"&lt;=4",Q5:Q24)</f>
        <v>3872</v>
      </c>
      <c r="Q25" s="35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A5" sqref="A5:Q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7</v>
      </c>
      <c r="C2" s="7" t="s">
        <v>5</v>
      </c>
    </row>
    <row r="3" spans="1:17" ht="20.25" customHeight="1">
      <c r="A3" s="37"/>
      <c r="B3" s="10" t="s">
        <v>8</v>
      </c>
      <c r="C3" s="10" t="s">
        <v>9</v>
      </c>
      <c r="D3" s="38" t="s">
        <v>10</v>
      </c>
      <c r="E3" s="38" t="s">
        <v>11</v>
      </c>
      <c r="F3" s="33" t="s">
        <v>12</v>
      </c>
      <c r="G3" s="34" t="s">
        <v>13</v>
      </c>
      <c r="H3" s="34"/>
      <c r="I3" s="34"/>
      <c r="J3" s="10"/>
      <c r="K3" s="33" t="s">
        <v>12</v>
      </c>
      <c r="L3" s="34" t="s">
        <v>14</v>
      </c>
      <c r="M3" s="33" t="s">
        <v>12</v>
      </c>
      <c r="N3" s="34" t="s">
        <v>15</v>
      </c>
      <c r="O3" s="33" t="s">
        <v>12</v>
      </c>
      <c r="P3" s="10" t="s">
        <v>16</v>
      </c>
      <c r="Q3" s="11" t="s">
        <v>12</v>
      </c>
    </row>
    <row r="4" spans="1:17" ht="20.25">
      <c r="A4" s="37"/>
      <c r="B4" s="10" t="s">
        <v>17</v>
      </c>
      <c r="C4" s="10" t="s">
        <v>18</v>
      </c>
      <c r="D4" s="38"/>
      <c r="E4" s="38"/>
      <c r="F4" s="33"/>
      <c r="G4" s="10" t="s">
        <v>19</v>
      </c>
      <c r="H4" s="10" t="s">
        <v>20</v>
      </c>
      <c r="I4" s="10" t="s">
        <v>21</v>
      </c>
      <c r="J4" s="10"/>
      <c r="K4" s="33"/>
      <c r="L4" s="34"/>
      <c r="M4" s="33"/>
      <c r="N4" s="34"/>
      <c r="O4" s="33"/>
      <c r="P4" s="12"/>
      <c r="Q4" s="11" t="s">
        <v>22</v>
      </c>
    </row>
    <row r="5" spans="1:19" ht="42" customHeight="1">
      <c r="A5" s="13">
        <v>1</v>
      </c>
      <c r="B5" s="14" t="s">
        <v>64</v>
      </c>
      <c r="C5" s="15" t="s">
        <v>35</v>
      </c>
      <c r="D5" s="29">
        <f>VLOOKUP(B5,'60'!B:D,3,0)</f>
        <v>10.06</v>
      </c>
      <c r="E5" s="17"/>
      <c r="F5" s="18">
        <f>IF(D5&gt;0,IF(ISERROR(INT((58.015*POWER((11.5-D5),1.81)))),0,INT((58.015*POWER((11.5-D5),1.81)))),IF(ISERROR(VLOOKUP(E5,'60 m ručně'!A:B,2,0)),0,VLOOKUP(E5,'60 m ručně'!A:B,2,0)))</f>
        <v>112</v>
      </c>
      <c r="G5" s="9">
        <v>340</v>
      </c>
      <c r="H5" s="9">
        <v>348</v>
      </c>
      <c r="I5" s="9">
        <v>318</v>
      </c>
      <c r="J5" s="9">
        <f>MAX(G5:I5)</f>
        <v>348</v>
      </c>
      <c r="K5" s="18">
        <f>IF(ISERROR(INT((0.14354*POWER((J5-220),1.4)))),0,INT((0.14354*POWER((J5-220),1.4))))</f>
        <v>127</v>
      </c>
      <c r="L5" s="16">
        <v>23.17</v>
      </c>
      <c r="M5" s="18">
        <f>IF(ISERROR(INT((5.33*POWER((L5-10),1.1)))),0,INT((5.33*POWER((L5-10),1.1))))</f>
        <v>90</v>
      </c>
      <c r="N5" s="26" t="str">
        <f>VLOOKUP(B5,'600'!B:D,3,0)</f>
        <v> 2:08.31</v>
      </c>
      <c r="O5" s="19">
        <f>+INT(0.19889*POWER((185-S5),1.88))</f>
        <v>393</v>
      </c>
      <c r="P5" s="25">
        <f>_xlfn.RANK.EQ(Q5:Q24,$Q$5:$Q$12)</f>
        <v>1</v>
      </c>
      <c r="Q5" s="18">
        <f>+O5+M5+K5+F5</f>
        <v>722</v>
      </c>
      <c r="S5" s="32">
        <f>(MID(N5,2,1)*60)+((MID(N5,4,2)*1)+(MID(N5,7,2)*0.01))</f>
        <v>128.31</v>
      </c>
    </row>
    <row r="6" spans="1:19" ht="42" customHeight="1">
      <c r="A6" s="13">
        <f>+A5+1</f>
        <v>2</v>
      </c>
      <c r="B6" s="14" t="s">
        <v>65</v>
      </c>
      <c r="C6" s="15" t="s">
        <v>46</v>
      </c>
      <c r="D6" s="29">
        <f>VLOOKUP(B6,'60'!B:D,3,0)</f>
        <v>10.46</v>
      </c>
      <c r="E6" s="17"/>
      <c r="F6" s="18">
        <f>IF(D6&gt;0,IF(ISERROR(INT((58.015*POWER((11.5-D6),1.81)))),0,INT((58.015*POWER((11.5-D6),1.81)))),IF(ISERROR(VLOOKUP(E6,'60 m ručně'!A:B,2,0)),0,VLOOKUP(E6,'60 m ručně'!A:B,2,0)))</f>
        <v>62</v>
      </c>
      <c r="G6" s="9">
        <v>304</v>
      </c>
      <c r="H6" s="9">
        <v>277</v>
      </c>
      <c r="I6" s="9"/>
      <c r="J6" s="9">
        <f>MAX(G6:I6)</f>
        <v>304</v>
      </c>
      <c r="K6" s="18">
        <f>IF(ISERROR(INT((0.14354*POWER((J6-220),1.4)))),0,INT((0.14354*POWER((J6-220),1.4))))</f>
        <v>70</v>
      </c>
      <c r="L6" s="16">
        <v>19.15</v>
      </c>
      <c r="M6" s="18">
        <f>IF(ISERROR(INT((5.33*POWER((L6-10),1.1)))),0,INT((5.33*POWER((L6-10),1.1))))</f>
        <v>60</v>
      </c>
      <c r="N6" s="26" t="str">
        <f>VLOOKUP(B6,'600'!B:D,3,0)</f>
        <v> 2:13.57</v>
      </c>
      <c r="O6" s="19">
        <f>+INT(0.19889*POWER((185-S6),1.88))</f>
        <v>327</v>
      </c>
      <c r="P6" s="25">
        <f>_xlfn.RANK.EQ(Q6:Q25,$Q$5:$Q$12)</f>
        <v>3</v>
      </c>
      <c r="Q6" s="18">
        <f>+O6+M6+K6+F6</f>
        <v>519</v>
      </c>
      <c r="S6" s="32">
        <f>(MID(N6,2,1)*60)+((MID(N6,4,2)*1)+(MID(N6,7,2)*0.01))</f>
        <v>133.57</v>
      </c>
    </row>
    <row r="7" spans="1:19" ht="42" customHeight="1">
      <c r="A7" s="13">
        <f aca="true" t="shared" si="0" ref="A7:A24">+A6+1</f>
        <v>3</v>
      </c>
      <c r="B7" s="14" t="s">
        <v>66</v>
      </c>
      <c r="C7" s="15" t="s">
        <v>35</v>
      </c>
      <c r="D7" s="29">
        <f>VLOOKUP(B7,'60'!B:D,3,0)</f>
        <v>10.42</v>
      </c>
      <c r="E7" s="17"/>
      <c r="F7" s="18">
        <f>IF(D7&gt;0,IF(ISERROR(INT((58.015*POWER((11.5-D7),1.81)))),0,INT((58.015*POWER((11.5-D7),1.81)))),IF(ISERROR(VLOOKUP(E7,'60 m ručně'!A:B,2,0)),0,VLOOKUP(E7,'60 m ručně'!A:B,2,0)))</f>
        <v>66</v>
      </c>
      <c r="G7" s="9">
        <v>290</v>
      </c>
      <c r="H7" s="9"/>
      <c r="I7" s="9">
        <v>277</v>
      </c>
      <c r="J7" s="9">
        <f>MAX(G7:I7)</f>
        <v>290</v>
      </c>
      <c r="K7" s="18">
        <f>IF(ISERROR(INT((0.14354*POWER((J7-220),1.4)))),0,INT((0.14354*POWER((J7-220),1.4))))</f>
        <v>54</v>
      </c>
      <c r="L7" s="16">
        <v>31.95</v>
      </c>
      <c r="M7" s="18">
        <f>IF(ISERROR(INT((5.33*POWER((L7-10),1.1)))),0,INT((5.33*POWER((L7-10),1.1))))</f>
        <v>159</v>
      </c>
      <c r="N7" s="26" t="str">
        <f>VLOOKUP(B7,'600'!B:D,3,0)</f>
        <v> 2:20.73</v>
      </c>
      <c r="O7" s="19">
        <f>+INT(0.19889*POWER((185-S7),1.88))</f>
        <v>247</v>
      </c>
      <c r="P7" s="25">
        <f>_xlfn.RANK.EQ(Q7:Q26,$Q$5:$Q$12)</f>
        <v>2</v>
      </c>
      <c r="Q7" s="18">
        <f>+O7+M7+K7+F7</f>
        <v>526</v>
      </c>
      <c r="S7" s="32">
        <f>(MID(N7,2,1)*60)+((MID(N7,4,2)*1)+(MID(N7,7,2)*0.01))</f>
        <v>140.73</v>
      </c>
    </row>
    <row r="8" spans="1:19" ht="42" customHeight="1">
      <c r="A8" s="13">
        <f t="shared" si="0"/>
        <v>4</v>
      </c>
      <c r="B8" s="14" t="s">
        <v>67</v>
      </c>
      <c r="C8" s="15" t="s">
        <v>35</v>
      </c>
      <c r="D8" s="29">
        <f>VLOOKUP(B8,'60'!B:D,3,0)</f>
        <v>10.93</v>
      </c>
      <c r="E8" s="17"/>
      <c r="F8" s="18">
        <f>IF(D8&gt;0,IF(ISERROR(INT((58.015*POWER((11.5-D8),1.81)))),0,INT((58.015*POWER((11.5-D8),1.81)))),IF(ISERROR(VLOOKUP(E8,'60 m ručně'!A:B,2,0)),0,VLOOKUP(E8,'60 m ručně'!A:B,2,0)))</f>
        <v>20</v>
      </c>
      <c r="G8" s="9"/>
      <c r="H8" s="9"/>
      <c r="I8" s="9">
        <v>300</v>
      </c>
      <c r="J8" s="9">
        <f>MAX(G8:I8)</f>
        <v>300</v>
      </c>
      <c r="K8" s="18">
        <f>IF(ISERROR(INT((0.14354*POWER((J8-220),1.4)))),0,INT((0.14354*POWER((J8-220),1.4))))</f>
        <v>66</v>
      </c>
      <c r="L8" s="16">
        <v>25.07</v>
      </c>
      <c r="M8" s="18">
        <f>IF(ISERROR(INT((5.33*POWER((L8-10),1.1)))),0,INT((5.33*POWER((L8-10),1.1))))</f>
        <v>105</v>
      </c>
      <c r="N8" s="26" t="str">
        <f>VLOOKUP(B8,'600'!B:D,3,0)</f>
        <v> 2:26.68</v>
      </c>
      <c r="O8" s="19">
        <f>+INT(0.19889*POWER((185-S8),1.88))</f>
        <v>188</v>
      </c>
      <c r="P8" s="25">
        <f>_xlfn.RANK.EQ(Q8:Q27,$Q$5:$Q$12)</f>
        <v>4</v>
      </c>
      <c r="Q8" s="18">
        <f>+O8+M8+K8+F8</f>
        <v>379</v>
      </c>
      <c r="S8" s="32">
        <f>(MID(N8,2,1)*60)+((MID(N8,4,2)*1)+(MID(N8,7,2)*0.01))</f>
        <v>146.68</v>
      </c>
    </row>
    <row r="9" spans="1:19" ht="42" customHeight="1">
      <c r="A9" s="13">
        <f t="shared" si="0"/>
        <v>5</v>
      </c>
      <c r="B9" s="14" t="s">
        <v>69</v>
      </c>
      <c r="C9" s="15" t="s">
        <v>68</v>
      </c>
      <c r="D9" s="29">
        <f>VLOOKUP(B9,'60'!B:D,3,0)</f>
        <v>11.39</v>
      </c>
      <c r="E9" s="17"/>
      <c r="F9" s="18">
        <f>IF(D9&gt;0,IF(ISERROR(INT((58.015*POWER((11.5-D9),1.81)))),0,INT((58.015*POWER((11.5-D9),1.81)))),IF(ISERROR(VLOOKUP(E9,'60 m ručně'!A:B,2,0)),0,VLOOKUP(E9,'60 m ručně'!A:B,2,0)))</f>
        <v>1</v>
      </c>
      <c r="G9" s="9">
        <v>270</v>
      </c>
      <c r="H9" s="9"/>
      <c r="I9" s="9"/>
      <c r="J9" s="9">
        <f>MAX(G9:I9)</f>
        <v>270</v>
      </c>
      <c r="K9" s="18">
        <f>IF(ISERROR(INT((0.14354*POWER((J9-220),1.4)))),0,INT((0.14354*POWER((J9-220),1.4))))</f>
        <v>34</v>
      </c>
      <c r="L9" s="16">
        <v>26.53</v>
      </c>
      <c r="M9" s="18">
        <f>IF(ISERROR(INT((5.33*POWER((L9-10),1.1)))),0,INT((5.33*POWER((L9-10),1.1))))</f>
        <v>116</v>
      </c>
      <c r="N9" s="26" t="str">
        <f>VLOOKUP(B9,'600'!B:D,3,0)</f>
        <v> 2:38.64</v>
      </c>
      <c r="O9" s="19">
        <f>+INT(0.19889*POWER((185-S9),1.88))</f>
        <v>93</v>
      </c>
      <c r="P9" s="25"/>
      <c r="Q9" s="18"/>
      <c r="R9" s="18">
        <f>+O9+M9+K9+F9</f>
        <v>244</v>
      </c>
      <c r="S9" s="32">
        <f>(MID(N9,2,1)*60)+((MID(N9,4,2)*1)+(MID(N9,7,2)*0.01))</f>
        <v>158.64</v>
      </c>
    </row>
    <row r="10" spans="1:17" ht="42" customHeight="1">
      <c r="A10" s="13">
        <f t="shared" si="0"/>
        <v>6</v>
      </c>
      <c r="B10" s="14"/>
      <c r="C10" s="15"/>
      <c r="D10" s="29"/>
      <c r="E10" s="17"/>
      <c r="F10" s="18"/>
      <c r="G10" s="9"/>
      <c r="H10" s="9"/>
      <c r="I10" s="9"/>
      <c r="J10" s="9"/>
      <c r="K10" s="18"/>
      <c r="L10" s="16"/>
      <c r="M10" s="18"/>
      <c r="N10" s="21"/>
      <c r="O10" s="19"/>
      <c r="P10" s="25"/>
      <c r="Q10" s="18"/>
    </row>
    <row r="11" spans="1:17" ht="42" customHeight="1">
      <c r="A11" s="13">
        <f t="shared" si="0"/>
        <v>7</v>
      </c>
      <c r="B11" s="14"/>
      <c r="C11" s="15"/>
      <c r="D11" s="29"/>
      <c r="E11" s="17"/>
      <c r="F11" s="18"/>
      <c r="G11" s="9"/>
      <c r="H11" s="9"/>
      <c r="I11" s="9"/>
      <c r="J11" s="9"/>
      <c r="K11" s="18"/>
      <c r="L11" s="16"/>
      <c r="M11" s="18"/>
      <c r="N11" s="21"/>
      <c r="O11" s="19"/>
      <c r="P11" s="25"/>
      <c r="Q11" s="18"/>
    </row>
    <row r="12" spans="1:17" ht="42" customHeight="1">
      <c r="A12" s="13">
        <f t="shared" si="0"/>
        <v>8</v>
      </c>
      <c r="B12" s="14"/>
      <c r="C12" s="15"/>
      <c r="D12" s="29"/>
      <c r="E12" s="17"/>
      <c r="F12" s="18"/>
      <c r="G12" s="9"/>
      <c r="H12" s="9"/>
      <c r="I12" s="9"/>
      <c r="J12" s="9"/>
      <c r="K12" s="18"/>
      <c r="L12" s="16"/>
      <c r="M12" s="18"/>
      <c r="N12" s="21"/>
      <c r="O12" s="19"/>
      <c r="P12" s="25"/>
      <c r="Q12" s="18"/>
    </row>
    <row r="13" spans="1:17" ht="42" customHeight="1">
      <c r="A13" s="13">
        <f t="shared" si="0"/>
        <v>9</v>
      </c>
      <c r="B13" s="14"/>
      <c r="C13" s="20"/>
      <c r="D13" s="29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2.75" customHeight="1">
      <c r="A14" s="13">
        <f t="shared" si="0"/>
        <v>10</v>
      </c>
      <c r="B14" s="14"/>
      <c r="C14" s="20"/>
      <c r="D14" s="29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0"/>
        <v>11</v>
      </c>
      <c r="B15" s="14"/>
      <c r="C15" s="20"/>
      <c r="D15" s="29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0"/>
        <v>12</v>
      </c>
      <c r="B16" s="14"/>
      <c r="C16" s="20"/>
      <c r="D16" s="29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0"/>
        <v>13</v>
      </c>
      <c r="B17" s="14"/>
      <c r="C17" s="20"/>
      <c r="D17" s="29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0"/>
        <v>14</v>
      </c>
      <c r="B18" s="14"/>
      <c r="C18" s="20"/>
      <c r="D18" s="29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0"/>
        <v>15</v>
      </c>
      <c r="B19" s="14"/>
      <c r="C19" s="20"/>
      <c r="D19" s="29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0"/>
        <v>16</v>
      </c>
      <c r="B20" s="14"/>
      <c r="C20" s="20"/>
      <c r="D20" s="29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0"/>
        <v>17</v>
      </c>
      <c r="B21" s="14"/>
      <c r="C21" s="20"/>
      <c r="D21" s="29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0"/>
        <v>18</v>
      </c>
      <c r="B22" s="14"/>
      <c r="C22" s="20"/>
      <c r="D22" s="29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0"/>
        <v>19</v>
      </c>
      <c r="B23" s="14"/>
      <c r="C23" s="20"/>
      <c r="D23" s="29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0"/>
        <v>20</v>
      </c>
      <c r="B24" s="14"/>
      <c r="C24" s="20"/>
      <c r="D24" s="29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5">
        <f>SUMIF(P5:P24,"&lt;=4",Q5:Q24)</f>
        <v>2146</v>
      </c>
      <c r="Q25" s="35"/>
    </row>
  </sheetData>
  <sheetProtection selectLockedCells="1" selectUnlockedCells="1"/>
  <mergeCells count="12"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  <mergeCell ref="G3:I3"/>
    <mergeCell ref="K3:K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HP</cp:lastModifiedBy>
  <cp:lastPrinted>2019-06-13T14:49:30Z</cp:lastPrinted>
  <dcterms:created xsi:type="dcterms:W3CDTF">2016-05-18T14:58:03Z</dcterms:created>
  <dcterms:modified xsi:type="dcterms:W3CDTF">2019-06-14T07:43:25Z</dcterms:modified>
  <cp:category/>
  <cp:version/>
  <cp:contentType/>
  <cp:contentStatus/>
</cp:coreProperties>
</file>